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U339" i="11" l="1"/>
  <c r="T339" i="11"/>
  <c r="S339" i="11"/>
  <c r="R339" i="11"/>
  <c r="Q339" i="11"/>
  <c r="P339" i="11"/>
  <c r="O339" i="11"/>
  <c r="N339" i="11"/>
  <c r="M339" i="11"/>
  <c r="L339" i="11"/>
  <c r="K339" i="11"/>
  <c r="I339" i="11" s="1"/>
  <c r="J339" i="11"/>
  <c r="H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 s="1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B171" i="28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B339" i="11" s="1"/>
  <c r="I339" i="10"/>
  <c r="H339" i="10"/>
  <c r="C339" i="10"/>
  <c r="B339" i="10"/>
  <c r="C339" i="8" s="1"/>
  <c r="H171" i="30"/>
  <c r="I171" i="30" s="1"/>
  <c r="C171" i="30"/>
  <c r="C339" i="11" l="1"/>
  <c r="I339" i="6"/>
  <c r="M339" i="5"/>
  <c r="Q339" i="5"/>
  <c r="U339" i="5"/>
  <c r="O339" i="5"/>
  <c r="S339" i="5"/>
  <c r="E339" i="5"/>
  <c r="B339" i="6"/>
  <c r="D339" i="4" s="1"/>
  <c r="C339" i="6"/>
  <c r="E339" i="4" s="1"/>
  <c r="F339" i="5"/>
  <c r="L339" i="5"/>
  <c r="P339" i="5"/>
  <c r="T339" i="5"/>
  <c r="I339" i="8"/>
  <c r="J339" i="5"/>
  <c r="N339" i="5"/>
  <c r="R339" i="5"/>
  <c r="K339" i="5"/>
  <c r="G339" i="5"/>
  <c r="D339" i="5"/>
  <c r="B339" i="8"/>
  <c r="B339" i="5" s="1"/>
  <c r="I339" i="7"/>
  <c r="H339" i="8"/>
  <c r="H171" i="28"/>
  <c r="H339" i="6"/>
  <c r="I171" i="29"/>
  <c r="H339" i="7"/>
  <c r="B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I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B338" i="11" s="1"/>
  <c r="I338" i="10"/>
  <c r="H338" i="10"/>
  <c r="C338" i="10"/>
  <c r="B338" i="10"/>
  <c r="H170" i="30"/>
  <c r="I170" i="30" s="1"/>
  <c r="C170" i="30"/>
  <c r="H339" i="5" l="1"/>
  <c r="I339" i="5"/>
  <c r="C339" i="7"/>
  <c r="G339" i="4" s="1"/>
  <c r="B339" i="7"/>
  <c r="F339" i="4" s="1"/>
  <c r="C171" i="28"/>
  <c r="C339" i="5" s="1"/>
  <c r="H338" i="8"/>
  <c r="I170" i="28"/>
  <c r="C338" i="8"/>
  <c r="E338" i="5"/>
  <c r="I338" i="6"/>
  <c r="K338" i="5"/>
  <c r="O338" i="5"/>
  <c r="S338" i="5"/>
  <c r="H170" i="28"/>
  <c r="F338" i="5"/>
  <c r="C338" i="11"/>
  <c r="I338" i="11"/>
  <c r="M338" i="5"/>
  <c r="Q338" i="5"/>
  <c r="U338" i="5"/>
  <c r="H338" i="11"/>
  <c r="G338" i="5"/>
  <c r="D338" i="5"/>
  <c r="L338" i="5"/>
  <c r="P338" i="5"/>
  <c r="T338" i="5"/>
  <c r="B338" i="8"/>
  <c r="J338" i="5"/>
  <c r="N338" i="5"/>
  <c r="R338" i="5"/>
  <c r="I338" i="8"/>
  <c r="I338" i="7"/>
  <c r="H338" i="6"/>
  <c r="B170" i="29"/>
  <c r="H338" i="7"/>
  <c r="B170" i="30"/>
  <c r="B336" i="7"/>
  <c r="F336" i="4" s="1"/>
  <c r="C336" i="7"/>
  <c r="G336" i="4" s="1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C339" i="4" l="1"/>
  <c r="B339" i="4"/>
  <c r="B170" i="28"/>
  <c r="B338" i="5" s="1"/>
  <c r="C338" i="6"/>
  <c r="E338" i="4" s="1"/>
  <c r="B338" i="6"/>
  <c r="D338" i="4" s="1"/>
  <c r="H338" i="5"/>
  <c r="I338" i="5"/>
  <c r="C338" i="7"/>
  <c r="G338" i="4" s="1"/>
  <c r="B338" i="7"/>
  <c r="F338" i="4" s="1"/>
  <c r="B338" i="4" s="1"/>
  <c r="C170" i="28"/>
  <c r="H336" i="7"/>
  <c r="H337" i="7"/>
  <c r="I337" i="7"/>
  <c r="I336" i="7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C338" i="4"/>
  <c r="H337" i="8"/>
  <c r="R337" i="5"/>
  <c r="J337" i="5"/>
  <c r="F337" i="5"/>
  <c r="I337" i="6"/>
  <c r="I337" i="11"/>
  <c r="N337" i="5"/>
  <c r="H337" i="11"/>
  <c r="O337" i="5"/>
  <c r="C337" i="6"/>
  <c r="E337" i="4" s="1"/>
  <c r="H337" i="6"/>
  <c r="I169" i="28"/>
  <c r="H169" i="28"/>
  <c r="B169" i="28"/>
  <c r="B337" i="6"/>
  <c r="D337" i="4" s="1"/>
  <c r="L337" i="5"/>
  <c r="P337" i="5"/>
  <c r="T337" i="5"/>
  <c r="S337" i="5"/>
  <c r="K337" i="5"/>
  <c r="C337" i="11"/>
  <c r="B337" i="11"/>
  <c r="D337" i="5"/>
  <c r="I337" i="8"/>
  <c r="U337" i="5"/>
  <c r="Q337" i="5"/>
  <c r="M337" i="5"/>
  <c r="B337" i="8"/>
  <c r="G337" i="5"/>
  <c r="C337" i="8"/>
  <c r="E337" i="5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H337" i="5" l="1"/>
  <c r="I337" i="5"/>
  <c r="B337" i="5"/>
  <c r="L336" i="5"/>
  <c r="M336" i="5"/>
  <c r="P336" i="5"/>
  <c r="Q336" i="5"/>
  <c r="T336" i="5"/>
  <c r="U336" i="5"/>
  <c r="K336" i="5"/>
  <c r="J336" i="5"/>
  <c r="O336" i="5"/>
  <c r="N336" i="5"/>
  <c r="S336" i="5"/>
  <c r="R336" i="5"/>
  <c r="F336" i="5"/>
  <c r="G336" i="5"/>
  <c r="E336" i="5"/>
  <c r="D336" i="5"/>
  <c r="H168" i="28"/>
  <c r="C336" i="11"/>
  <c r="B336" i="11"/>
  <c r="H336" i="8"/>
  <c r="I168" i="28"/>
  <c r="C336" i="8"/>
  <c r="I336" i="6"/>
  <c r="I336" i="11"/>
  <c r="B336" i="8"/>
  <c r="I336" i="8"/>
  <c r="H336" i="11"/>
  <c r="H336" i="6"/>
  <c r="B168" i="29"/>
  <c r="C168" i="28" s="1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7" i="7" l="1"/>
  <c r="G337" i="4" s="1"/>
  <c r="B337" i="7"/>
  <c r="F337" i="4" s="1"/>
  <c r="B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6" i="5"/>
  <c r="I336" i="5"/>
  <c r="C169" i="28"/>
  <c r="C337" i="5" s="1"/>
  <c r="C336" i="6"/>
  <c r="E336" i="4" s="1"/>
  <c r="B336" i="6"/>
  <c r="D336" i="4" s="1"/>
  <c r="B168" i="28"/>
  <c r="H335" i="7"/>
  <c r="H335" i="11"/>
  <c r="H335" i="8"/>
  <c r="I335" i="8"/>
  <c r="B335" i="8"/>
  <c r="I335" i="6"/>
  <c r="H335" i="6"/>
  <c r="I167" i="28"/>
  <c r="H167" i="28"/>
  <c r="C335" i="11"/>
  <c r="B335" i="11"/>
  <c r="I335" i="11"/>
  <c r="B335" i="7"/>
  <c r="F335" i="4" s="1"/>
  <c r="C335" i="8"/>
  <c r="C335" i="7"/>
  <c r="G335" i="4" s="1"/>
  <c r="I335" i="7"/>
  <c r="B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D332" i="5" s="1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C337" i="4" l="1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B336" i="5"/>
  <c r="C336" i="5"/>
  <c r="C336" i="4"/>
  <c r="B336" i="4"/>
  <c r="H164" i="28"/>
  <c r="B333" i="8"/>
  <c r="B335" i="6"/>
  <c r="D335" i="4" s="1"/>
  <c r="C335" i="6"/>
  <c r="E335" i="4" s="1"/>
  <c r="B167" i="28"/>
  <c r="C167" i="28"/>
  <c r="I332" i="11"/>
  <c r="H166" i="28"/>
  <c r="B334" i="8"/>
  <c r="C334" i="8"/>
  <c r="H334" i="11"/>
  <c r="I334" i="7"/>
  <c r="I334" i="11"/>
  <c r="H165" i="28"/>
  <c r="I166" i="28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I165" i="28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C302" i="7"/>
  <c r="G302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7" i="7" l="1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C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7" i="4" l="1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<sst xmlns="http://schemas.openxmlformats.org/spreadsheetml/2006/main" count="4261" uniqueCount="90">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</sst>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1"/>
  <sheetViews>
    <sheetView tabSelected="1" zoomScale="75" zoomScaleNormal="75" workbookViewId="0">
      <pane ySplit="8" topLeftCell="A309" activePane="bottomLeft" state="frozen"/>
      <selection activeCell="D166" sqref="D166"/>
      <selection pane="bottomLeft" activeCell="D354" sqref="D354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14" s="8" customFormat="1" ht="14.25" customHeight="1" x14ac:dyDescent="0.2">
      <c r="A337" s="40" t="s">
        <v>23</v>
      </c>
      <c r="B337" s="41">
        <f t="shared" ref="B337" si="24">D337+F337</f>
        <v>376409134.81999993</v>
      </c>
      <c r="C337" s="42">
        <f t="shared" ref="C337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14" s="8" customFormat="1" ht="14.25" customHeight="1" x14ac:dyDescent="0.2">
      <c r="A338" s="40" t="s">
        <v>24</v>
      </c>
      <c r="B338" s="41">
        <f t="shared" ref="B338" si="26">D338+F338</f>
        <v>387947228.63999999</v>
      </c>
      <c r="C338" s="42">
        <f t="shared" ref="C338" si="27">(D338*E338+F338*G338)/(D338+F338)</f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14" s="8" customFormat="1" ht="14.25" customHeight="1" thickBot="1" x14ac:dyDescent="0.25">
      <c r="A339" s="43" t="s">
        <v>25</v>
      </c>
      <c r="B339" s="44">
        <f t="shared" ref="B339" si="28">D339+F339</f>
        <v>399023737.88</v>
      </c>
      <c r="C339" s="45">
        <f t="shared" ref="C339" si="29">(D339*E339+F339*G339)/(D339+F339)</f>
        <v>3.2579930127759971</v>
      </c>
      <c r="D339" s="46">
        <f>'6.deposits by maturity NC'!B339</f>
        <v>216052719.45999998</v>
      </c>
      <c r="E339" s="47">
        <f>'6.deposits by maturity NC'!C339</f>
        <v>5.4930815637565917</v>
      </c>
      <c r="F339" s="44">
        <f>'10.deposits by maturity FC'!B339</f>
        <v>182971018.42000002</v>
      </c>
      <c r="G339" s="45">
        <f>'10.deposits by maturity FC'!C339</f>
        <v>0.61879384427814976</v>
      </c>
    </row>
    <row r="340" spans="1:14" s="9" customFormat="1" ht="4.5" customHeight="1" x14ac:dyDescent="0.2">
      <c r="A340" s="10"/>
      <c r="B340" s="11"/>
      <c r="C340" s="12"/>
      <c r="D340" s="11"/>
      <c r="E340" s="12"/>
      <c r="F340" s="11"/>
      <c r="G340" s="12"/>
    </row>
    <row r="341" spans="1:14" hidden="1" x14ac:dyDescent="0.2">
      <c r="A341" s="13" t="s">
        <v>60</v>
      </c>
      <c r="B341" s="14"/>
      <c r="C341" s="15"/>
      <c r="E341" s="15"/>
      <c r="F341" s="14"/>
      <c r="G341" s="15"/>
    </row>
    <row r="343" spans="1:14" x14ac:dyDescent="0.2">
      <c r="B343" s="11"/>
      <c r="C343" s="15"/>
      <c r="D343" s="11"/>
      <c r="E343" s="15"/>
      <c r="F343" s="11"/>
      <c r="G343" s="15"/>
      <c r="I343" s="56"/>
      <c r="J343" s="56"/>
      <c r="K343" s="56"/>
      <c r="L343" s="56"/>
      <c r="M343" s="56"/>
      <c r="N343" s="56"/>
    </row>
    <row r="344" spans="1:14" x14ac:dyDescent="0.2">
      <c r="B344" s="11"/>
      <c r="C344" s="15"/>
      <c r="D344" s="11"/>
      <c r="E344" s="15"/>
      <c r="F344" s="11"/>
      <c r="G344" s="15"/>
      <c r="I344" s="56"/>
      <c r="J344" s="56"/>
      <c r="K344" s="56"/>
      <c r="L344" s="56"/>
      <c r="M344" s="56"/>
      <c r="N344" s="56"/>
    </row>
    <row r="345" spans="1:14" x14ac:dyDescent="0.2">
      <c r="B345" s="11"/>
      <c r="C345" s="15"/>
      <c r="D345" s="11"/>
      <c r="E345" s="15"/>
      <c r="F345" s="11"/>
      <c r="G345" s="15"/>
      <c r="I345" s="56"/>
      <c r="J345" s="56"/>
      <c r="K345" s="56"/>
      <c r="L345" s="56"/>
      <c r="M345" s="56"/>
      <c r="N345" s="56"/>
    </row>
    <row r="346" spans="1:14" x14ac:dyDescent="0.2">
      <c r="B346" s="57"/>
      <c r="C346" s="57"/>
      <c r="D346" s="57"/>
      <c r="E346" s="57"/>
      <c r="F346" s="57"/>
      <c r="G346" s="57"/>
      <c r="I346" s="56"/>
      <c r="J346" s="56"/>
      <c r="K346" s="56"/>
      <c r="L346" s="56"/>
      <c r="M346" s="56"/>
      <c r="N346" s="56"/>
    </row>
    <row r="347" spans="1:14" x14ac:dyDescent="0.2">
      <c r="B347" s="12"/>
      <c r="C347" s="12"/>
      <c r="D347" s="12"/>
      <c r="E347" s="12"/>
      <c r="F347" s="12"/>
      <c r="G347" s="12"/>
      <c r="H347" s="12"/>
      <c r="I347" s="56"/>
      <c r="J347" s="56"/>
      <c r="K347" s="56"/>
      <c r="L347" s="56"/>
      <c r="M347" s="56"/>
      <c r="N347" s="56"/>
    </row>
    <row r="348" spans="1:14" x14ac:dyDescent="0.2">
      <c r="B348" s="12"/>
      <c r="C348" s="12"/>
      <c r="D348" s="12"/>
      <c r="E348" s="12"/>
      <c r="F348" s="12"/>
      <c r="G348" s="12"/>
      <c r="H348" s="12"/>
      <c r="I348" s="56"/>
      <c r="J348" s="56"/>
      <c r="K348" s="56"/>
      <c r="L348" s="56"/>
      <c r="M348" s="56"/>
      <c r="N348" s="56"/>
    </row>
    <row r="349" spans="1:14" x14ac:dyDescent="0.2">
      <c r="B349" s="12"/>
      <c r="C349" s="12"/>
      <c r="D349" s="12"/>
      <c r="E349" s="12"/>
      <c r="F349" s="12"/>
      <c r="G349" s="12"/>
      <c r="H349" s="12"/>
      <c r="I349" s="56"/>
      <c r="J349" s="56"/>
      <c r="K349" s="56"/>
      <c r="L349" s="56"/>
      <c r="M349" s="56"/>
      <c r="N349" s="56"/>
    </row>
    <row r="350" spans="1:14" x14ac:dyDescent="0.2">
      <c r="B350" s="11"/>
      <c r="C350" s="15"/>
      <c r="D350" s="11"/>
      <c r="E350" s="15"/>
      <c r="F350" s="11"/>
      <c r="G350" s="15"/>
      <c r="I350" s="56"/>
      <c r="J350" s="56"/>
      <c r="K350" s="56"/>
      <c r="L350" s="56"/>
      <c r="M350" s="56"/>
      <c r="N350" s="56"/>
    </row>
    <row r="351" spans="1:14" x14ac:dyDescent="0.2">
      <c r="B351" s="11"/>
      <c r="C351" s="15"/>
      <c r="D351" s="11"/>
      <c r="E351" s="15"/>
      <c r="F351" s="11"/>
      <c r="G351" s="15"/>
      <c r="I351" s="56"/>
      <c r="J351" s="56"/>
      <c r="K351" s="56"/>
      <c r="L351" s="56"/>
      <c r="M351" s="56"/>
      <c r="N351" s="56"/>
    </row>
    <row r="352" spans="1:14" x14ac:dyDescent="0.2">
      <c r="B352" s="11"/>
      <c r="C352" s="15"/>
      <c r="D352" s="11"/>
      <c r="E352" s="15"/>
      <c r="F352" s="11"/>
      <c r="G352" s="15"/>
      <c r="I352" s="56"/>
      <c r="J352" s="56"/>
      <c r="K352" s="56"/>
      <c r="L352" s="56"/>
      <c r="M352" s="56"/>
      <c r="N352" s="56"/>
    </row>
    <row r="353" spans="2:14" x14ac:dyDescent="0.2">
      <c r="B353" s="11"/>
      <c r="C353" s="15"/>
      <c r="D353" s="11"/>
      <c r="E353" s="15"/>
      <c r="F353" s="11"/>
      <c r="G353" s="15"/>
      <c r="I353" s="56"/>
      <c r="J353" s="56"/>
      <c r="K353" s="56"/>
      <c r="L353" s="56"/>
      <c r="M353" s="56"/>
      <c r="N353" s="56"/>
    </row>
    <row r="354" spans="2:14" x14ac:dyDescent="0.2">
      <c r="B354" s="11"/>
      <c r="C354" s="15"/>
      <c r="D354" s="11"/>
      <c r="E354" s="15"/>
      <c r="F354" s="11"/>
      <c r="G354" s="15"/>
      <c r="I354" s="56"/>
      <c r="J354" s="56"/>
      <c r="K354" s="56"/>
      <c r="L354" s="56"/>
      <c r="M354" s="56"/>
      <c r="N354" s="56"/>
    </row>
    <row r="355" spans="2:14" x14ac:dyDescent="0.2">
      <c r="B355" s="11"/>
      <c r="C355" s="15"/>
      <c r="D355" s="11"/>
      <c r="E355" s="15"/>
      <c r="F355" s="11"/>
      <c r="G355" s="15"/>
      <c r="I355" s="56"/>
      <c r="J355" s="56"/>
      <c r="K355" s="56"/>
      <c r="L355" s="56"/>
      <c r="M355" s="56"/>
      <c r="N355" s="56"/>
    </row>
    <row r="356" spans="2:14" x14ac:dyDescent="0.2">
      <c r="B356" s="11"/>
      <c r="C356" s="15"/>
      <c r="D356" s="11"/>
      <c r="E356" s="15"/>
      <c r="F356" s="11"/>
      <c r="G356" s="15"/>
      <c r="I356" s="56"/>
      <c r="J356" s="56"/>
      <c r="K356" s="56"/>
      <c r="L356" s="56"/>
      <c r="M356" s="56"/>
      <c r="N356" s="56"/>
    </row>
    <row r="357" spans="2:14" x14ac:dyDescent="0.2">
      <c r="B357" s="11"/>
      <c r="C357" s="15"/>
      <c r="D357" s="11"/>
      <c r="E357" s="15"/>
      <c r="F357" s="11"/>
      <c r="G357" s="15"/>
      <c r="I357" s="56"/>
      <c r="J357" s="56"/>
      <c r="K357" s="56"/>
      <c r="L357" s="56"/>
      <c r="M357" s="56"/>
      <c r="N357" s="56"/>
    </row>
    <row r="358" spans="2:14" x14ac:dyDescent="0.2">
      <c r="B358" s="11"/>
      <c r="C358" s="15"/>
      <c r="D358" s="11"/>
      <c r="E358" s="15"/>
      <c r="F358" s="11"/>
      <c r="G358" s="15"/>
      <c r="I358" s="56"/>
      <c r="J358" s="56"/>
      <c r="K358" s="56"/>
      <c r="L358" s="56"/>
      <c r="M358" s="56"/>
      <c r="N358" s="56"/>
    </row>
    <row r="359" spans="2:14" x14ac:dyDescent="0.2">
      <c r="B359" s="24"/>
      <c r="C359" s="24"/>
      <c r="D359" s="24"/>
      <c r="E359" s="24"/>
      <c r="F359" s="24"/>
      <c r="G359" s="24"/>
    </row>
    <row r="360" spans="2:14" x14ac:dyDescent="0.2">
      <c r="B360" s="24"/>
      <c r="C360" s="24"/>
      <c r="D360" s="24"/>
      <c r="E360" s="24"/>
      <c r="F360" s="24"/>
      <c r="G360" s="24"/>
    </row>
    <row r="361" spans="2:14" x14ac:dyDescent="0.2">
      <c r="B361" s="24"/>
      <c r="C361" s="24"/>
      <c r="D361" s="24"/>
      <c r="E361" s="24"/>
      <c r="F361" s="24"/>
      <c r="G361" s="24"/>
    </row>
    <row r="362" spans="2:14" x14ac:dyDescent="0.2">
      <c r="B362" s="24"/>
      <c r="C362" s="24"/>
      <c r="D362" s="24"/>
      <c r="E362" s="24"/>
      <c r="F362" s="24"/>
      <c r="G362" s="24"/>
    </row>
    <row r="363" spans="2:14" x14ac:dyDescent="0.2">
      <c r="B363" s="24"/>
      <c r="C363" s="24"/>
      <c r="D363" s="24"/>
      <c r="E363" s="24"/>
      <c r="F363" s="24"/>
      <c r="G363" s="24"/>
    </row>
    <row r="364" spans="2:14" x14ac:dyDescent="0.2">
      <c r="B364" s="24"/>
      <c r="C364" s="24"/>
      <c r="D364" s="24"/>
      <c r="E364" s="24"/>
      <c r="F364" s="24"/>
      <c r="G364" s="24"/>
    </row>
    <row r="365" spans="2:14" x14ac:dyDescent="0.2">
      <c r="B365" s="24"/>
      <c r="C365" s="24"/>
      <c r="D365" s="24"/>
      <c r="E365" s="24"/>
      <c r="F365" s="24"/>
      <c r="G365" s="24"/>
    </row>
    <row r="366" spans="2:14" x14ac:dyDescent="0.2">
      <c r="B366" s="24"/>
      <c r="C366" s="24"/>
      <c r="D366" s="24"/>
      <c r="E366" s="24"/>
      <c r="F366" s="24"/>
      <c r="G366" s="24"/>
    </row>
    <row r="367" spans="2:14" x14ac:dyDescent="0.2">
      <c r="B367" s="24"/>
      <c r="C367" s="24"/>
      <c r="D367" s="24"/>
      <c r="E367" s="24"/>
      <c r="F367" s="24"/>
      <c r="G367" s="24"/>
    </row>
    <row r="368" spans="2:14" x14ac:dyDescent="0.2">
      <c r="B368" s="24"/>
      <c r="C368" s="24"/>
      <c r="D368" s="24"/>
      <c r="E368" s="24"/>
      <c r="F368" s="24"/>
      <c r="G368" s="24"/>
    </row>
    <row r="369" spans="2:7" x14ac:dyDescent="0.2">
      <c r="B369" s="24"/>
      <c r="C369" s="24"/>
      <c r="D369" s="24"/>
      <c r="E369" s="24"/>
      <c r="F369" s="24"/>
      <c r="G369" s="24"/>
    </row>
    <row r="370" spans="2:7" x14ac:dyDescent="0.2">
      <c r="B370" s="24"/>
    </row>
    <row r="371" spans="2:7" x14ac:dyDescent="0.2">
      <c r="B371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42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F335" sqref="F335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8</v>
      </c>
      <c r="E6" s="69"/>
      <c r="F6" s="72" t="s">
        <v>9</v>
      </c>
      <c r="G6" s="73"/>
      <c r="H6" s="72" t="s">
        <v>10</v>
      </c>
      <c r="I6" s="73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4"/>
      <c r="G7" s="75"/>
      <c r="H7" s="74"/>
      <c r="I7" s="75"/>
      <c r="J7" s="74" t="s">
        <v>12</v>
      </c>
      <c r="K7" s="75"/>
      <c r="L7" s="74" t="s">
        <v>13</v>
      </c>
      <c r="M7" s="75"/>
      <c r="N7" s="76" t="s">
        <v>14</v>
      </c>
      <c r="O7" s="76"/>
      <c r="P7" s="76" t="s">
        <v>15</v>
      </c>
      <c r="Q7" s="76"/>
      <c r="R7" s="76" t="s">
        <v>16</v>
      </c>
      <c r="S7" s="76"/>
      <c r="T7" s="76" t="s">
        <v>17</v>
      </c>
      <c r="U7" s="76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7" si="24">J334+L334+N334+P334+R334+T334</f>
        <v>99192499.720000014</v>
      </c>
      <c r="I334" s="51">
        <f t="shared" ref="I334:I337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377652131.94999999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3.2623009178776416</v>
      </c>
      <c r="D336" s="50">
        <f>'3.deposits individuals'!D336+'4.deposits legal entities'!D336+'5.deposits non-residents'!D168</f>
        <v>150604600.94000003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1.1580876360999419</v>
      </c>
      <c r="F336" s="50">
        <f>'3.deposits individuals'!F336+'4.deposits legal entities'!F336+'5.deposits non-residents'!F168</f>
        <v>120988824.13999999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0.59555946512647984</v>
      </c>
      <c r="H336" s="50">
        <f t="shared" si="24"/>
        <v>106058706.87</v>
      </c>
      <c r="I336" s="51">
        <f t="shared" si="25"/>
        <v>9.3012438410922886</v>
      </c>
      <c r="J336" s="50">
        <f>'3.deposits individuals'!J336+'4.deposits legal entities'!J336+'5.deposits non-residents'!J168</f>
        <v>10310257.800000001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7.1038452307758968</v>
      </c>
      <c r="L336" s="50">
        <f>'3.deposits individuals'!L336+'4.deposits legal entities'!L336+'5.deposits non-residents'!L168</f>
        <v>15201196.6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10.628780769442827</v>
      </c>
      <c r="N336" s="50">
        <f>'3.deposits individuals'!N336+'4.deposits legal entities'!N336+'5.deposits non-residents'!N168</f>
        <v>20021107.849999998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9.2308035884837309</v>
      </c>
      <c r="P336" s="50">
        <f>'3.deposits individuals'!P336+'4.deposits legal entities'!P336+'5.deposits non-residents'!P168</f>
        <v>34729312.720000006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8.9007677530308449</v>
      </c>
      <c r="R336" s="50">
        <f>'3.deposits individuals'!R336+'4.deposits legal entities'!R336+'5.deposits non-residents'!R168</f>
        <v>23793107.840000004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10.262198472055529</v>
      </c>
      <c r="T336" s="50">
        <f>'3.deposits individuals'!T336+'4.deposits legal entities'!T336+'5.deposits non-residents'!T168</f>
        <v>2003724.06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6.7709804423868576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327726046.15000004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3.5971744843858628</v>
      </c>
      <c r="D337" s="50">
        <f>'3.deposits individuals'!D337+'4.deposits legal entities'!D337+'5.deposits non-residents'!D169</f>
        <v>148538435.13999999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1.2396569466703198</v>
      </c>
      <c r="F337" s="50">
        <f>'3.deposits individuals'!F337+'4.deposits legal entities'!F337+'5.deposits non-residents'!F169</f>
        <v>82265602.030000001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0.51631150244315549</v>
      </c>
      <c r="H337" s="50">
        <f t="shared" si="24"/>
        <v>96922008.980000004</v>
      </c>
      <c r="I337" s="51">
        <f t="shared" si="25"/>
        <v>10.146108392791584</v>
      </c>
      <c r="J337" s="50">
        <f>'3.deposits individuals'!J337+'4.deposits legal entities'!J337+'5.deposits non-residents'!J169</f>
        <v>8739065.7899999991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10.609111404515499</v>
      </c>
      <c r="L337" s="50">
        <f>'3.deposits individuals'!L337+'4.deposits legal entities'!L337+'5.deposits non-residents'!L169</f>
        <v>14480838.15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9.7288230602245847</v>
      </c>
      <c r="N337" s="50">
        <f>'3.deposits individuals'!N337+'4.deposits legal entities'!N337+'5.deposits non-residents'!N169</f>
        <v>17120578.960000001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9.4538079846512204</v>
      </c>
      <c r="P337" s="50">
        <f>'3.deposits individuals'!P337+'4.deposits legal entities'!P337+'5.deposits non-residents'!P169</f>
        <v>31505527.289999995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10.114790081931021</v>
      </c>
      <c r="R337" s="50">
        <f>'3.deposits individuals'!R337+'4.deposits legal entities'!R337+'5.deposits non-residents'!R169</f>
        <v>23157906.250000004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11.060418585173277</v>
      </c>
      <c r="T337" s="50">
        <f>'3.deposits individuals'!T337+'4.deposits legal entities'!T337+'5.deposits non-residents'!T169</f>
        <v>1918092.54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6.8418890683970766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338592416.88999999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3.5735056927259405</v>
      </c>
      <c r="D338" s="50">
        <f>'3.deposits individuals'!D338+'4.deposits legal entities'!D338+'5.deposits non-residents'!D170</f>
        <v>151016454.66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1.321131154284509</v>
      </c>
      <c r="F338" s="50">
        <f>'3.deposits individuals'!F338+'4.deposits legal entities'!F338+'5.deposits non-residents'!F170</f>
        <v>90451947.689999998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0.68416196170358001</v>
      </c>
      <c r="H338" s="50">
        <f t="shared" ref="H338" si="26">J338+L338+N338+P338+R338+T338</f>
        <v>97124014.539999992</v>
      </c>
      <c r="I338" s="51">
        <f t="shared" ref="I338" si="27">(J338*K338+L338*M338+N338*O338+P338*Q338+R338*S338+T338*U338)/(J338+L338+N338+P338+R338+T338)</f>
        <v>10.074256389944933</v>
      </c>
      <c r="J338" s="50">
        <f>'3.deposits individuals'!J338+'4.deposits legal entities'!J338+'5.deposits non-residents'!J170</f>
        <v>6717915.2400000002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10.403911391326217</v>
      </c>
      <c r="L338" s="50">
        <f>'3.deposits individuals'!L338+'4.deposits legal entities'!L338+'5.deposits non-residents'!L170</f>
        <v>15988030.119999999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8.9813692849297553</v>
      </c>
      <c r="N338" s="50">
        <f>'3.deposits individuals'!N338+'4.deposits legal entities'!N338+'5.deposits non-residents'!N170</f>
        <v>18947595.119999997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9.250876257619753</v>
      </c>
      <c r="P338" s="50">
        <f>'3.deposits individuals'!P338+'4.deposits legal entities'!P338+'5.deposits non-residents'!P170</f>
        <v>30710158.380000003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10.345810080954065</v>
      </c>
      <c r="R338" s="50">
        <f>'3.deposits individuals'!R338+'4.deposits legal entities'!R338+'5.deposits non-residents'!R170</f>
        <v>22881687.68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11.325864999224565</v>
      </c>
      <c r="T338" s="50">
        <f>'3.deposits individuals'!T338+'4.deposits legal entities'!T338+'5.deposits non-residents'!T170</f>
        <v>1878628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6.8172075316667229</v>
      </c>
    </row>
    <row r="339" spans="1:21" ht="14.25" customHeight="1" thickBot="1" x14ac:dyDescent="0.25">
      <c r="A339" s="52" t="s">
        <v>25</v>
      </c>
      <c r="B339" s="53">
        <f>'3.deposits individuals'!B339+'4.deposits legal entities'!B339+'5.deposits non-residents'!B171</f>
        <v>349018471.41000003</v>
      </c>
      <c r="C339" s="54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3.594992801499568</v>
      </c>
      <c r="D339" s="53">
        <f>'3.deposits individuals'!D339+'4.deposits legal entities'!D339+'5.deposits non-residents'!D171</f>
        <v>154953849.46000001</v>
      </c>
      <c r="E339" s="54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1.3657414095028952</v>
      </c>
      <c r="F339" s="53">
        <f>'3.deposits individuals'!F339+'4.deposits legal entities'!F339+'5.deposits non-residents'!F171</f>
        <v>95783692.030000001</v>
      </c>
      <c r="G339" s="54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0.8589382777407637</v>
      </c>
      <c r="H339" s="53">
        <f t="shared" ref="H339" si="28">J339+L339+N339+P339+R339+T339</f>
        <v>98280929.920000002</v>
      </c>
      <c r="I339" s="54">
        <f t="shared" ref="I339" si="29">(J339*K339+L339*M339+N339*O339+P339*Q339+R339*S339+T339*U339)/(J339+L339+N339+P339+R339+T339)</f>
        <v>10.083214888945987</v>
      </c>
      <c r="J339" s="53">
        <f>'3.deposits individuals'!J339+'4.deposits legal entities'!J339+'5.deposits non-residents'!J171</f>
        <v>9533052.5900000017</v>
      </c>
      <c r="K339" s="54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8.0282157072837634</v>
      </c>
      <c r="L339" s="53">
        <f>'3.deposits individuals'!L339+'4.deposits legal entities'!L339+'5.deposits non-residents'!L171</f>
        <v>12939207.5</v>
      </c>
      <c r="M339" s="54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9.1982353341964522</v>
      </c>
      <c r="N339" s="53">
        <f>'3.deposits individuals'!N339+'4.deposits legal entities'!N339+'5.deposits non-residents'!N171</f>
        <v>17466792.629999999</v>
      </c>
      <c r="O339" s="54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9.2738443785658085</v>
      </c>
      <c r="P339" s="53">
        <f>'3.deposits individuals'!P339+'4.deposits legal entities'!P339+'5.deposits non-residents'!P171</f>
        <v>33005330.839999996</v>
      </c>
      <c r="Q339" s="54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10.695628005312262</v>
      </c>
      <c r="R339" s="53">
        <f>'3.deposits individuals'!R339+'4.deposits legal entities'!R339+'5.deposits non-residents'!R171</f>
        <v>23448249.370000001</v>
      </c>
      <c r="S339" s="54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11.403391072179671</v>
      </c>
      <c r="T339" s="53">
        <f>'3.deposits individuals'!T339+'4.deposits legal entities'!T339+'5.deposits non-residents'!T171</f>
        <v>1888296.9900000002</v>
      </c>
      <c r="U339" s="54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6.9109058316615704</v>
      </c>
    </row>
    <row r="340" spans="1:21" ht="5.0999999999999996" customHeight="1" x14ac:dyDescent="0.2"/>
    <row r="341" spans="1:21" x14ac:dyDescent="0.2">
      <c r="A341" s="18" t="s">
        <v>62</v>
      </c>
      <c r="D341" s="14"/>
      <c r="E341" s="14"/>
      <c r="T341" s="19"/>
    </row>
    <row r="342" spans="1:21" hidden="1" x14ac:dyDescent="0.2">
      <c r="A342" s="13" t="s">
        <v>61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35" sqref="D335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" si="24">J337+L337+N337+P337+R337+T337</f>
        <v>64682412.130000003</v>
      </c>
      <c r="I337" s="51">
        <f t="shared" ref="I337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ref="H338" si="26">J338+L338+N338+P338+R338+T338</f>
        <v>65212153.069999993</v>
      </c>
      <c r="I338" s="51">
        <f t="shared" ref="I338" si="27">(J338*K338+L338*M338+N338*O338+P338*Q338+R338*S338+T338*U338)/(J338+L338+N338+P338+R338+T338)</f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thickBot="1" x14ac:dyDescent="0.25">
      <c r="A339" s="52" t="s">
        <v>25</v>
      </c>
      <c r="B339" s="53">
        <f>'7.individuals NC'!B339+'11.individulas FC'!B339</f>
        <v>148160347.31</v>
      </c>
      <c r="C339" s="54">
        <f>('7.individuals NC'!B339*'7.individuals NC'!C339+'11.individulas FC'!B339*'11.individulas FC'!C339)/('7.individuals NC'!B339+'11.individulas FC'!B339)</f>
        <v>4.9506379015399</v>
      </c>
      <c r="D339" s="53">
        <f>'7.individuals NC'!D339+'11.individulas FC'!D339</f>
        <v>4645362.28</v>
      </c>
      <c r="E339" s="54">
        <f>('7.individuals NC'!D339*'7.individuals NC'!E339+'11.individulas FC'!D339*'11.individulas FC'!E339)/('7.individuals NC'!D339+'11.individulas FC'!D339)</f>
        <v>3.995043525431994E-2</v>
      </c>
      <c r="F339" s="53">
        <f>'7.individuals NC'!F339+'11.individulas FC'!F339</f>
        <v>77438754.379999995</v>
      </c>
      <c r="G339" s="54">
        <f>('7.individuals NC'!F339*'7.individuals NC'!G339+'11.individulas FC'!F339*'11.individulas FC'!G339)/('7.individuals NC'!F339+'11.individulas FC'!F339)</f>
        <v>0.50283966538021663</v>
      </c>
      <c r="H339" s="53">
        <f t="shared" ref="H339" si="28">J339+L339+N339+P339+R339+T339</f>
        <v>66076230.649999991</v>
      </c>
      <c r="I339" s="54">
        <f t="shared" ref="I339" si="29">(J339*K339+L339*M339+N339*O339+P339*Q339+R339*S339+T339*U339)/(J339+L339+N339+P339+R339+T339)</f>
        <v>10.508519667099101</v>
      </c>
      <c r="J339" s="53">
        <f>'7.individuals NC'!J339+'11.individulas FC'!J339</f>
        <v>5420161.1400000006</v>
      </c>
      <c r="K339" s="54">
        <f>('7.individuals NC'!J339*'7.individuals NC'!K339+'11.individulas FC'!J339*'11.individulas FC'!K339)/('7.individuals NC'!J339+'11.individulas FC'!J339)</f>
        <v>9.8499617059355913</v>
      </c>
      <c r="L339" s="53">
        <f>'7.individuals NC'!L339+'11.individulas FC'!L339</f>
        <v>9989173.2100000009</v>
      </c>
      <c r="M339" s="54">
        <f>('7.individuals NC'!L339*'7.individuals NC'!M339+'11.individulas FC'!L339*'11.individulas FC'!M339)/('7.individuals NC'!L339+'11.individulas FC'!L339)</f>
        <v>9.8237656426121589</v>
      </c>
      <c r="N339" s="53">
        <f>'7.individuals NC'!N339+'11.individulas FC'!N339</f>
        <v>11701425.76</v>
      </c>
      <c r="O339" s="54">
        <f>('7.individuals NC'!N339*'7.individuals NC'!O339+'11.individulas FC'!N339*'11.individulas FC'!O339)/('7.individuals NC'!N339+'11.individulas FC'!N339)</f>
        <v>9.3105076853899753</v>
      </c>
      <c r="P339" s="53">
        <f>'7.individuals NC'!P339+'11.individulas FC'!P339</f>
        <v>19565783.119999997</v>
      </c>
      <c r="Q339" s="54">
        <f>('7.individuals NC'!P339*'7.individuals NC'!Q339+'11.individulas FC'!P339*'11.individulas FC'!Q339)/('7.individuals NC'!P339+'11.individulas FC'!P339)</f>
        <v>10.666040255249481</v>
      </c>
      <c r="R339" s="53">
        <f>'7.individuals NC'!R339+'11.individulas FC'!R339</f>
        <v>18443967.23</v>
      </c>
      <c r="S339" s="54">
        <f>('7.individuals NC'!R339*'7.individuals NC'!S339+'11.individulas FC'!R339*'11.individulas FC'!S339)/('7.individuals NC'!R339+'11.individulas FC'!R339)</f>
        <v>11.672007720271818</v>
      </c>
      <c r="T339" s="53">
        <f>'7.individuals NC'!T339+'11.individulas FC'!T339</f>
        <v>955720.19000000006</v>
      </c>
      <c r="U339" s="54">
        <f>('7.individuals NC'!T339*'7.individuals NC'!U339+'11.individulas FC'!T339*'11.individulas FC'!U339)/('7.individuals NC'!T339+'11.individulas FC'!T339)</f>
        <v>10.389986961455731</v>
      </c>
    </row>
    <row r="340" spans="1:21" ht="5.0999999999999996" customHeight="1" x14ac:dyDescent="0.2">
      <c r="A340" s="21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4"/>
    </row>
    <row r="341" spans="1:21" x14ac:dyDescent="0.2">
      <c r="A341" s="18" t="s">
        <v>56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</row>
    <row r="342" spans="1:21" x14ac:dyDescent="0.2">
      <c r="A342" s="18" t="s">
        <v>63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1" hidden="1" x14ac:dyDescent="0.2">
      <c r="A343" s="13" t="s">
        <v>57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37" sqref="D33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72" t="s">
        <v>9</v>
      </c>
      <c r="G6" s="73"/>
      <c r="H6" s="72" t="s">
        <v>10</v>
      </c>
      <c r="I6" s="73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4"/>
      <c r="G7" s="75"/>
      <c r="H7" s="74"/>
      <c r="I7" s="75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" si="26">J337+L337+N337+P337+R337+T337</f>
        <v>29444481.93</v>
      </c>
      <c r="I337" s="51">
        <f t="shared" ref="I337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ref="H338" si="28">J338+L338+N338+P338+R338+T338</f>
        <v>28606657.119999997</v>
      </c>
      <c r="I338" s="51">
        <f t="shared" ref="I338" si="29">(J338*K338+L338*M338+N338*O338+P338*Q338+R338*S338+T338*U338)/(J338+L338+N338+P338+R338+T338)</f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thickBot="1" x14ac:dyDescent="0.25">
      <c r="A339" s="52" t="s">
        <v>25</v>
      </c>
      <c r="B339" s="53">
        <f>'8.legal entities NC'!B339+'12.legal entities FC'!B339</f>
        <v>195318940.96000004</v>
      </c>
      <c r="C339" s="54">
        <f>('8.legal entities NC'!B339*'8.legal entities NC'!C339+'12.legal entities FC'!B339*'12.legal entities FC'!C339)/('8.legal entities NC'!B339+'12.legal entities FC'!B339)</f>
        <v>2.6429231438456156</v>
      </c>
      <c r="D339" s="53">
        <f>'8.legal entities NC'!D339+'12.legal entities FC'!D339</f>
        <v>149981911.56999999</v>
      </c>
      <c r="E339" s="54">
        <f>('8.legal entities NC'!D339*'8.legal entities NC'!E339+'12.legal entities FC'!D339*'12.legal entities FC'!E339)/('8.legal entities NC'!D339+'12.legal entities FC'!D339)</f>
        <v>1.4096441194725324</v>
      </c>
      <c r="F339" s="53">
        <f>'8.legal entities NC'!F339+'12.legal entities FC'!F339</f>
        <v>16435615.719999999</v>
      </c>
      <c r="G339" s="54">
        <f>('8.legal entities NC'!F339*'8.legal entities NC'!G339+'12.legal entities FC'!F339*'12.legal entities FC'!G339)/('8.legal entities NC'!F339+'12.legal entities FC'!F339)</f>
        <v>2.5776362799993691</v>
      </c>
      <c r="H339" s="53">
        <f t="shared" ref="H339" si="30">J339+L339+N339+P339+R339+T339</f>
        <v>28901413.669999998</v>
      </c>
      <c r="I339" s="54">
        <f t="shared" ref="I339" si="31">(J339*K339+L339*M339+N339*O339+P339*Q339+R339*S339+T339*U339)/(J339+L339+N339+P339+R339+T339)</f>
        <v>9.0800676207441615</v>
      </c>
      <c r="J339" s="53">
        <f>'8.legal entities NC'!J339+'12.legal entities FC'!J339</f>
        <v>3047918.8800000004</v>
      </c>
      <c r="K339" s="54">
        <f>('8.legal entities NC'!J339*'8.legal entities NC'!K339+'12.legal entities FC'!J339*'12.legal entities FC'!K339)/('8.legal entities NC'!J339+'12.legal entities FC'!J339)</f>
        <v>5.8225093584511551</v>
      </c>
      <c r="L339" s="53">
        <f>'8.legal entities NC'!L339+'12.legal entities FC'!L339</f>
        <v>2609942.61</v>
      </c>
      <c r="M339" s="54">
        <f>('8.legal entities NC'!L339*'8.legal entities NC'!M339+'12.legal entities FC'!L339*'12.legal entities FC'!M339)/('8.legal entities NC'!L339+'12.legal entities FC'!L339)</f>
        <v>6.3754831689574747</v>
      </c>
      <c r="N339" s="53">
        <f>'8.legal entities NC'!N339+'12.legal entities FC'!N339</f>
        <v>5408682.2799999993</v>
      </c>
      <c r="O339" s="54">
        <f>('8.legal entities NC'!N339*'8.legal entities NC'!O339+'12.legal entities FC'!N339*'12.legal entities FC'!O339)/('8.legal entities NC'!N339+'12.legal entities FC'!N339)</f>
        <v>9.0372030285350693</v>
      </c>
      <c r="P339" s="53">
        <f>'8.legal entities NC'!P339+'12.legal entities FC'!P339</f>
        <v>12693934.609999999</v>
      </c>
      <c r="Q339" s="54">
        <f>('8.legal entities NC'!P339*'8.legal entities NC'!Q339+'12.legal entities FC'!P339*'12.legal entities FC'!Q339)/('8.legal entities NC'!P339+'12.legal entities FC'!P339)</f>
        <v>10.616382759545321</v>
      </c>
      <c r="R339" s="53">
        <f>'8.legal entities NC'!R339+'12.legal entities FC'!R339</f>
        <v>4224273.82</v>
      </c>
      <c r="S339" s="54">
        <f>('8.legal entities NC'!R339*'8.legal entities NC'!S339+'12.legal entities FC'!R339*'12.legal entities FC'!S339)/('8.legal entities NC'!R339+'12.legal entities FC'!R339)</f>
        <v>9.8249110396210462</v>
      </c>
      <c r="T339" s="53">
        <f>'8.legal entities NC'!T339+'12.legal entities FC'!T339</f>
        <v>916661.47</v>
      </c>
      <c r="U339" s="54">
        <f>('8.legal entities NC'!T339*'8.legal entities NC'!U339+'12.legal entities FC'!T339*'12.legal entities FC'!U339)/('8.legal entities NC'!T339+'12.legal entities FC'!T339)</f>
        <v>3.157617348092526</v>
      </c>
    </row>
    <row r="340" spans="1:21" ht="5.0999999999999996" customHeight="1" x14ac:dyDescent="0.2">
      <c r="A340" s="21"/>
      <c r="B340" s="22"/>
      <c r="C340" s="25"/>
      <c r="D340" s="23"/>
      <c r="E340" s="25"/>
      <c r="F340" s="23"/>
      <c r="G340" s="25"/>
      <c r="H340" s="23"/>
      <c r="I340" s="25"/>
      <c r="J340" s="23"/>
      <c r="K340" s="25"/>
      <c r="L340" s="23"/>
      <c r="M340" s="25"/>
      <c r="N340" s="23"/>
      <c r="O340" s="25"/>
      <c r="P340" s="23"/>
      <c r="Q340" s="25"/>
      <c r="R340" s="23"/>
      <c r="S340" s="25"/>
      <c r="T340" s="23"/>
      <c r="U340" s="25"/>
    </row>
    <row r="341" spans="1:21" x14ac:dyDescent="0.2">
      <c r="A341" s="18" t="s">
        <v>64</v>
      </c>
      <c r="B341" s="13"/>
      <c r="C341" s="13"/>
      <c r="D341" s="26"/>
      <c r="E341" s="26"/>
      <c r="F341" s="13"/>
      <c r="G341" s="13"/>
      <c r="H341" s="13"/>
      <c r="I341" s="13"/>
    </row>
    <row r="342" spans="1:21" x14ac:dyDescent="0.2">
      <c r="A342" s="18" t="s">
        <v>63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1" hidden="1" x14ac:dyDescent="0.2">
      <c r="A343" s="13" t="s">
        <v>65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F167" sqref="F16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59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66" si="14">J165+L165+N165+P165+R165+T165</f>
        <v>12306472.129999999</v>
      </c>
      <c r="I165" s="51">
        <f t="shared" ref="I165:I166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ref="H167" si="16">J167+L167+N167+P167+R167+T167</f>
        <v>13346691.029999999</v>
      </c>
      <c r="I167" s="51">
        <f t="shared" ref="I167" si="17">(J167*K167+L167*M167+N167*O167+P167*Q167+R167*S167+T167*U167)/(J167+L167+N167+P167+R167+T167)</f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FC'!B169</f>
        <v>54221439.999999993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FC'!D169</f>
        <v>3929378.3600000003</v>
      </c>
      <c r="E168" s="51">
        <f>('9.non-residents NC'!D168*'9.non-residents NC'!E168+'13.non-residents FC'!D169*'13.non-residents FC'!E169)/('9.non-residents NC'!D168+'13.non-residents FC'!D169)</f>
        <v>0.33935243469402132</v>
      </c>
      <c r="F168" s="50">
        <f>'9.non-residents NC'!F168+'13.non-residents FC'!F169</f>
        <v>36415012.139999993</v>
      </c>
      <c r="G168" s="51">
        <f>('9.non-residents NC'!F168*'9.non-residents NC'!G168+'13.non-residents FC'!F169*'13.non-residents FC'!G169)/('9.non-residents NC'!F168+'13.non-residents FC'!F169)</f>
        <v>2.0131746604437659E-2</v>
      </c>
      <c r="H168" s="50">
        <f t="shared" ref="H168" si="18">J168+L168+N168+P168+R168+T168</f>
        <v>13877049.5</v>
      </c>
      <c r="I168" s="51">
        <f t="shared" ref="I168" si="19">(J168*K168+L168*M168+N168*O168+P168*Q168+R168*S168+T168*U168)/(J168+L168+N168+P168+R168+T168)</f>
        <v>3.8584094192356981</v>
      </c>
      <c r="J168" s="50">
        <f>'9.non-residents NC'!J168+'13.non-residents FC'!J169</f>
        <v>3209349.82</v>
      </c>
      <c r="K168" s="51">
        <f>('9.non-residents NC'!J168*'9.non-residents NC'!K168+'13.non-residents FC'!J169*'13.non-residents FC'!K169)/('9.non-residents NC'!J168+'13.non-residents FC'!J169)</f>
        <v>2.2474120799022215</v>
      </c>
      <c r="L168" s="50">
        <f>'9.non-residents NC'!L168+'13.non-residents FC'!L169</f>
        <v>1488075.43</v>
      </c>
      <c r="M168" s="51">
        <f>('9.non-residents NC'!L168*'9.non-residents NC'!M168+'13.non-residents FC'!L169*'13.non-residents FC'!M169)/('9.non-residents NC'!L168+'13.non-residents FC'!L169)</f>
        <v>7.3587481179633345</v>
      </c>
      <c r="N168" s="50">
        <f>'9.non-residents NC'!N168+'13.non-residents FC'!N169</f>
        <v>1821262.36</v>
      </c>
      <c r="O168" s="51">
        <f>('9.non-residents NC'!N168*'9.non-residents NC'!O168+'13.non-residents FC'!N169*'13.non-residents FC'!O169)/('9.non-residents NC'!N168+'13.non-residents FC'!N169)</f>
        <v>5.0135466658960786</v>
      </c>
      <c r="P168" s="50">
        <f>'9.non-residents NC'!P168+'13.non-residents FC'!P169</f>
        <v>4576617.2</v>
      </c>
      <c r="Q168" s="51">
        <f>('9.non-residents NC'!P168*'9.non-residents NC'!Q168+'13.non-residents FC'!P169*'13.non-residents FC'!Q169)/('9.non-residents NC'!P168+'13.non-residents FC'!P169)</f>
        <v>2.2862298981658338</v>
      </c>
      <c r="R168" s="50">
        <f>'9.non-residents NC'!R168+'13.non-residents FC'!R169</f>
        <v>2662980.46</v>
      </c>
      <c r="S168" s="51">
        <f>('9.non-residents NC'!R168*'9.non-residents NC'!S168+'13.non-residents FC'!R169*'13.non-residents FC'!S169)/('9.non-residents NC'!R168+'13.non-residents FC'!R169)</f>
        <v>5.6171692512907168</v>
      </c>
      <c r="T168" s="50">
        <f>'9.non-residents NC'!T168+'13.non-residents FC'!T169</f>
        <v>118764.23</v>
      </c>
      <c r="U168" s="51">
        <f>('9.non-residents NC'!T168*'9.non-residents NC'!U168+'13.non-residents FC'!T169*'13.non-residents FC'!U169)/('9.non-residents NC'!T168+'13.non-residents FC'!T169)</f>
        <v>6.9687633515579597</v>
      </c>
    </row>
    <row r="169" spans="1:21" ht="14.25" customHeight="1" x14ac:dyDescent="0.2">
      <c r="A169" s="49" t="s">
        <v>23</v>
      </c>
      <c r="B169" s="50">
        <f>'9.non-residents NC'!B169+'13.non-residents FC'!B172</f>
        <v>5518956.7200000007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FC'!D172</f>
        <v>979587.12</v>
      </c>
      <c r="E169" s="51">
        <f>('9.non-residents NC'!D169*'9.non-residents NC'!E169+'13.non-residents FC'!D172*'13.non-residents FC'!E172)/('9.non-residents NC'!D169+'13.non-residents FC'!D172)</f>
        <v>1.9351087425486E-2</v>
      </c>
      <c r="F169" s="50">
        <f>'9.non-residents NC'!F169+'13.non-residents FC'!F172</f>
        <v>1744254.6800000004</v>
      </c>
      <c r="G169" s="51">
        <f>('9.non-residents NC'!F169*'9.non-residents NC'!G169+'13.non-residents FC'!F172*'13.non-residents FC'!G172)/('9.non-residents NC'!F169+'13.non-residents FC'!F172)</f>
        <v>0.391951757870588</v>
      </c>
      <c r="H169" s="50">
        <f t="shared" ref="H169" si="20">J169+L169+N169+P169+R169+T169</f>
        <v>2795114.92</v>
      </c>
      <c r="I169" s="51">
        <f t="shared" ref="I169" si="21">(J169*K169+L169*M169+N169*O169+P169*Q169+R169*S169+T169*U169)/(J169+L169+N169+P169+R169+T169)</f>
        <v>12.734708783279647</v>
      </c>
      <c r="J169" s="50">
        <f>'9.non-residents NC'!J169+'13.non-residents FC'!J172</f>
        <v>567629.32999999996</v>
      </c>
      <c r="K169" s="51">
        <f>('9.non-residents NC'!J169*'9.non-residents NC'!K169+'13.non-residents FC'!J172*'13.non-residents FC'!K172)/('9.non-residents NC'!J169+'13.non-residents FC'!J172)</f>
        <v>12.052678589036299</v>
      </c>
      <c r="L169" s="50">
        <f>'9.non-residents NC'!L169+'13.non-residents FC'!L172</f>
        <v>382542.19</v>
      </c>
      <c r="M169" s="51">
        <f>('9.non-residents NC'!L169*'9.non-residents NC'!M169+'13.non-residents FC'!L172*'13.non-residents FC'!M172)/('9.non-residents NC'!L169+'13.non-residents FC'!L172)</f>
        <v>12.930322396596301</v>
      </c>
      <c r="N169" s="50">
        <f>'9.non-residents NC'!N169+'13.non-residents FC'!N172</f>
        <v>447088.48</v>
      </c>
      <c r="O169" s="51">
        <f>('9.non-residents NC'!N169*'9.non-residents NC'!O169+'13.non-residents FC'!N172*'13.non-residents FC'!O172)/('9.non-residents NC'!N169+'13.non-residents FC'!N172)</f>
        <v>12.416583401343699</v>
      </c>
      <c r="P169" s="50">
        <f>'9.non-residents NC'!P169+'13.non-residents FC'!P172</f>
        <v>632897.09</v>
      </c>
      <c r="Q169" s="51">
        <f>('9.non-residents NC'!P169*'9.non-residents NC'!Q169+'13.non-residents FC'!P172*'13.non-residents FC'!Q172)/('9.non-residents NC'!P169+'13.non-residents FC'!P172)</f>
        <v>12.379499953143998</v>
      </c>
      <c r="R169" s="50">
        <f>'9.non-residents NC'!R169+'13.non-residents FC'!R172</f>
        <v>748321.23</v>
      </c>
      <c r="S169" s="51">
        <f>('9.non-residents NC'!R169*'9.non-residents NC'!S169+'13.non-residents FC'!R172*'13.non-residents FC'!S172)/('9.non-residents NC'!R169+'13.non-residents FC'!R172)</f>
        <v>13.6117881084304</v>
      </c>
      <c r="T169" s="50">
        <f>'9.non-residents NC'!T169+'13.non-residents FC'!T172</f>
        <v>16636.599999999999</v>
      </c>
      <c r="U169" s="51">
        <f>('9.non-residents NC'!T169*'9.non-residents NC'!U169+'13.non-residents FC'!T172*'13.non-residents FC'!U172)/('9.non-residents NC'!T169+'13.non-residents FC'!T172)</f>
        <v>14.118022149958501</v>
      </c>
    </row>
    <row r="170" spans="1:21" ht="14.25" customHeight="1" x14ac:dyDescent="0.2">
      <c r="A170" s="49" t="s">
        <v>24</v>
      </c>
      <c r="B170" s="50">
        <f>'9.non-residents NC'!B170+'13.non-residents FC'!B173</f>
        <v>5670910.1099999994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FC'!D173</f>
        <v>388221.13</v>
      </c>
      <c r="E170" s="51">
        <f>('9.non-residents NC'!D170*'9.non-residents NC'!E170+'13.non-residents FC'!D173*'13.non-residents FC'!E173)/('9.non-residents NC'!D170+'13.non-residents FC'!D173)</f>
        <v>4.62797514395984E-2</v>
      </c>
      <c r="F170" s="50">
        <f>'9.non-residents NC'!F170+'13.non-residents FC'!F173</f>
        <v>1977484.63</v>
      </c>
      <c r="G170" s="51">
        <f>('9.non-residents NC'!F170*'9.non-residents NC'!G170+'13.non-residents FC'!F173*'13.non-residents FC'!G173)/('9.non-residents NC'!F170+'13.non-residents FC'!F173)</f>
        <v>0.45194839820322597</v>
      </c>
      <c r="H170" s="50">
        <f t="shared" ref="H170" si="22">J170+L170+N170+P170+R170+T170</f>
        <v>3305204.35</v>
      </c>
      <c r="I170" s="51">
        <f t="shared" ref="I170" si="23">(J170*K170+L170*M170+N170*O170+P170*Q170+R170*S170+T170*U170)/(J170+L170+N170+P170+R170+T170)</f>
        <v>10.327145328760093</v>
      </c>
      <c r="J170" s="50">
        <f>'9.non-residents NC'!J170+'13.non-residents FC'!J173</f>
        <v>174237.92</v>
      </c>
      <c r="K170" s="51">
        <f>('9.non-residents NC'!J170*'9.non-residents NC'!K170+'13.non-residents FC'!J173*'13.non-residents FC'!K173)/('9.non-residents NC'!J170+'13.non-residents FC'!J173)</f>
        <v>12.502170592945602</v>
      </c>
      <c r="L170" s="50">
        <f>'9.non-residents NC'!L170+'13.non-residents FC'!L173</f>
        <v>1234393.8600000001</v>
      </c>
      <c r="M170" s="51">
        <f>('9.non-residents NC'!L170*'9.non-residents NC'!M170+'13.non-residents FC'!L173*'13.non-residents FC'!M173)/('9.non-residents NC'!L170+'13.non-residents FC'!L173)</f>
        <v>6.0368001538828091</v>
      </c>
      <c r="N170" s="50">
        <f>'9.non-residents NC'!N170+'13.non-residents FC'!N173</f>
        <v>442799.38</v>
      </c>
      <c r="O170" s="51">
        <f>('9.non-residents NC'!N170*'9.non-residents NC'!O170+'13.non-residents FC'!N173*'13.non-residents FC'!O173)/('9.non-residents NC'!N170+'13.non-residents FC'!N173)</f>
        <v>11.892016571477598</v>
      </c>
      <c r="P170" s="50">
        <f>'9.non-residents NC'!P170+'13.non-residents FC'!P173</f>
        <v>662413.96</v>
      </c>
      <c r="Q170" s="51">
        <f>('9.non-residents NC'!P170*'9.non-residents NC'!Q170+'13.non-residents FC'!P173*'13.non-residents FC'!Q173)/('9.non-residents NC'!P170+'13.non-residents FC'!P173)</f>
        <v>12.800437196704001</v>
      </c>
      <c r="R170" s="50">
        <f>'9.non-residents NC'!R170+'13.non-residents FC'!R173</f>
        <v>776911.17</v>
      </c>
      <c r="S170" s="51">
        <f>('9.non-residents NC'!R170*'9.non-residents NC'!S170+'13.non-residents FC'!R173*'13.non-residents FC'!S173)/('9.non-residents NC'!R170+'13.non-residents FC'!R173)</f>
        <v>13.585189937609</v>
      </c>
      <c r="T170" s="50">
        <f>'9.non-residents NC'!T170+'13.non-residents FC'!T173</f>
        <v>14448.06</v>
      </c>
      <c r="U170" s="51">
        <f>('9.non-residents NC'!T170*'9.non-residents NC'!U170+'13.non-residents FC'!T173*'13.non-residents FC'!U173)/('9.non-residents NC'!T170+'13.non-residents FC'!T173)</f>
        <v>14.101045607507199</v>
      </c>
    </row>
    <row r="171" spans="1:21" ht="14.25" customHeight="1" thickBot="1" x14ac:dyDescent="0.25">
      <c r="A171" s="52" t="s">
        <v>25</v>
      </c>
      <c r="B171" s="53">
        <f>'9.non-residents NC'!B171+'13.non-residents FC'!B174</f>
        <v>5539183.1400000006</v>
      </c>
      <c r="C171" s="54">
        <f>('9.non-residents NC'!B171*'9.non-residents NC'!C171+'13.non-residents FC'!B171*'13.non-residents FC'!C171)/('9.non-residents NC'!B171+'13.non-residents FC'!B171)</f>
        <v>0.90585773925719937</v>
      </c>
      <c r="D171" s="53">
        <f>'9.non-residents NC'!D171+'13.non-residents FC'!D174</f>
        <v>326575.61</v>
      </c>
      <c r="E171" s="54">
        <f>('9.non-residents NC'!D171*'9.non-residents NC'!E171+'13.non-residents FC'!D174*'13.non-residents FC'!E174)/('9.non-residents NC'!D171+'13.non-residents FC'!D174)</f>
        <v>6.1807593347219004E-2</v>
      </c>
      <c r="F171" s="53">
        <f>'9.non-residents NC'!F171+'13.non-residents FC'!F174</f>
        <v>1909321.9300000004</v>
      </c>
      <c r="G171" s="54">
        <f>('9.non-residents NC'!F171*'9.non-residents NC'!G171+'13.non-residents FC'!F174*'13.non-residents FC'!G174)/('9.non-residents NC'!F171+'13.non-residents FC'!F174)</f>
        <v>0.50696676594501799</v>
      </c>
      <c r="H171" s="53">
        <f t="shared" ref="H171" si="24">J171+L171+N171+P171+R171+T171</f>
        <v>3303285.6</v>
      </c>
      <c r="I171" s="54">
        <f t="shared" ref="I171" si="25">(J171*K171+L171*M171+N171*O171+P171*Q171+R171*S171+T171*U171)/(J171+L171+N171+P171+R171+T171)</f>
        <v>10.35259442804462</v>
      </c>
      <c r="J171" s="53">
        <f>'9.non-residents NC'!J171+'13.non-residents FC'!J174</f>
        <v>1064972.57</v>
      </c>
      <c r="K171" s="54">
        <f>('9.non-residents NC'!J171*'9.non-residents NC'!K171+'13.non-residents FC'!J174*'13.non-residents FC'!K174)/('9.non-residents NC'!J171+'13.non-residents FC'!J174)</f>
        <v>5.0691321277880395</v>
      </c>
      <c r="L171" s="53">
        <f>'9.non-residents NC'!L171+'13.non-residents FC'!L174</f>
        <v>340091.68</v>
      </c>
      <c r="M171" s="54">
        <f>('9.non-residents NC'!L171*'9.non-residents NC'!M171+'13.non-residents FC'!L174*'13.non-residents FC'!M174)/('9.non-residents NC'!L171+'13.non-residents FC'!L174)</f>
        <v>12.487614699953799</v>
      </c>
      <c r="N171" s="53">
        <f>'9.non-residents NC'!N171+'13.non-residents FC'!N174</f>
        <v>356684.59</v>
      </c>
      <c r="O171" s="54">
        <f>('9.non-residents NC'!N171*'9.non-residents NC'!O171+'13.non-residents FC'!N174*'13.non-residents FC'!O174)/('9.non-residents NC'!N171+'13.non-residents FC'!N174)</f>
        <v>11.6594392081811</v>
      </c>
      <c r="P171" s="53">
        <f>'9.non-residents NC'!P171+'13.non-residents FC'!P174</f>
        <v>745613.11</v>
      </c>
      <c r="Q171" s="54">
        <f>('9.non-residents NC'!P171*'9.non-residents NC'!Q171+'13.non-residents FC'!P174*'13.non-residents FC'!Q174)/('9.non-residents NC'!P171+'13.non-residents FC'!P174)</f>
        <v>12.821182729874501</v>
      </c>
      <c r="R171" s="53">
        <f>'9.non-residents NC'!R171+'13.non-residents FC'!R174</f>
        <v>780008.32</v>
      </c>
      <c r="S171" s="54">
        <f>('9.non-residents NC'!R171*'9.non-residents NC'!S171+'13.non-residents FC'!R174*'13.non-residents FC'!S174)/('9.non-residents NC'!R171+'13.non-residents FC'!R174)</f>
        <v>13.6002589492892</v>
      </c>
      <c r="T171" s="53">
        <f>'9.non-residents NC'!T171+'13.non-residents FC'!T174</f>
        <v>15915.33</v>
      </c>
      <c r="U171" s="54">
        <f>('9.non-residents NC'!T171*'9.non-residents NC'!U171+'13.non-residents FC'!T174*'13.non-residents FC'!U174)/('9.non-residents NC'!T171+'13.non-residents FC'!T174)</f>
        <v>14.165977532353999</v>
      </c>
    </row>
    <row r="172" spans="1:21" ht="4.5" customHeight="1" x14ac:dyDescent="0.2">
      <c r="A172" s="27"/>
      <c r="B172" s="22"/>
      <c r="C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4"/>
    </row>
    <row r="173" spans="1:21" hidden="1" x14ac:dyDescent="0.2">
      <c r="A173" s="13" t="s">
        <v>60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42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35" sqref="D335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8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" si="28">J336+L336+N336+P336+R336+T336</f>
        <v>75518866.599999994</v>
      </c>
      <c r="I336" s="51">
        <f t="shared" ref="I336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ref="H337" si="30">J337+L337+N337+P337+R337+T337</f>
        <v>75923414.220000014</v>
      </c>
      <c r="I337" s="51">
        <f t="shared" ref="I337" si="31">(J337*K337+L337*M337+N337*O337+P337*Q337+R337*S337+T337*U337)/(J337+L337+N337+P337+R337+T337)</f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ref="H338" si="32">J338+L338+N338+P338+R338+T338</f>
        <v>75995106.539999992</v>
      </c>
      <c r="I338" s="51">
        <f t="shared" ref="I338" si="33">(J338*K338+L338*M338+N338*O338+P338*Q338+R338*S338+T338*U338)/(J338+L338+N338+P338+R338+T338)</f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thickBot="1" x14ac:dyDescent="0.25">
      <c r="A339" s="52" t="s">
        <v>25</v>
      </c>
      <c r="B339" s="53">
        <f>'7.individuals NC'!B339+'8.legal entities NC'!B339+'9.non-residents NC'!B171</f>
        <v>216052719.45999998</v>
      </c>
      <c r="C339" s="54">
        <f>('7.individuals NC'!B339*'7.individuals NC'!C339+'8.legal entities NC'!B339*'8.legal entities NC'!C339+'9.non-residents NC'!B171*'9.non-residents NC'!C171)/('7.individuals NC'!B339+'8.legal entities NC'!B339+'9.non-residents NC'!B171)</f>
        <v>5.4930815637565917</v>
      </c>
      <c r="D339" s="53">
        <f>'7.individuals NC'!D339+'8.legal entities NC'!D339+'9.non-residents NC'!D171</f>
        <v>80058508.170000002</v>
      </c>
      <c r="E339" s="54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3">
        <f>'7.individuals NC'!F339+'8.legal entities NC'!F339+'9.non-residents NC'!F171</f>
        <v>59132724.759999998</v>
      </c>
      <c r="G339" s="54">
        <f>('7.individuals NC'!F339*'7.individuals NC'!G339+'8.legal entities NC'!F339*'8.legal entities NC'!G339+'9.non-residents NC'!F171*'9.non-residents NC'!G171)/('7.individuals NC'!F339+'8.legal entities NC'!F339+'9.non-residents NC'!F171)</f>
        <v>1.3004542937300616</v>
      </c>
      <c r="H339" s="53">
        <f t="shared" ref="H339" si="34">J339+L339+N339+P339+R339+T339</f>
        <v>76861486.529999986</v>
      </c>
      <c r="I339" s="54">
        <f t="shared" ref="I339" si="35">(J339*K339+L339*M339+N339*O339+P339*Q339+R339*S339+T339*U339)/(J339+L339+N339+P339+R339+T339)</f>
        <v>12.088690474005348</v>
      </c>
      <c r="J339" s="53">
        <f>'7.individuals NC'!J339+'8.legal entities NC'!J339+'9.non-residents NC'!J171</f>
        <v>6361341.3100000005</v>
      </c>
      <c r="K339" s="54">
        <f>('7.individuals NC'!J339*'7.individuals NC'!K339+'8.legal entities NC'!J339*'8.legal entities NC'!K339+'9.non-residents NC'!J171*'9.non-residents NC'!K171)/('7.individuals NC'!J339+'8.legal entities NC'!J339+'9.non-residents NC'!J171)</f>
        <v>11.157108609677815</v>
      </c>
      <c r="L339" s="53">
        <f>'7.individuals NC'!L339+'8.legal entities NC'!L339+'9.non-residents NC'!L171</f>
        <v>8999046.4900000002</v>
      </c>
      <c r="M339" s="54">
        <f>('7.individuals NC'!L339*'7.individuals NC'!M339+'8.legal entities NC'!L339*'8.legal entities NC'!M339+'9.non-residents NC'!L171*'9.non-residents NC'!M171)/('7.individuals NC'!L339+'8.legal entities NC'!L339+'9.non-residents NC'!L171)</f>
        <v>11.954772786255464</v>
      </c>
      <c r="N339" s="53">
        <f>'7.individuals NC'!N339+'8.legal entities NC'!N339+'9.non-residents NC'!N171</f>
        <v>13227491.149999999</v>
      </c>
      <c r="O339" s="54">
        <f>('7.individuals NC'!N339*'7.individuals NC'!O339+'8.legal entities NC'!N339*'8.legal entities NC'!O339+'9.non-residents NC'!N171*'9.non-residents NC'!O171)/('7.individuals NC'!N339+'8.legal entities NC'!N339+'9.non-residents NC'!N171)</f>
        <v>11.277044504535557</v>
      </c>
      <c r="P339" s="53">
        <f>'7.individuals NC'!P339+'8.legal entities NC'!P339+'9.non-residents NC'!P171</f>
        <v>27154405.089999996</v>
      </c>
      <c r="Q339" s="54">
        <f>('7.individuals NC'!P339*'7.individuals NC'!Q339+'8.legal entities NC'!P339*'8.legal entities NC'!Q339+'9.non-residents NC'!P171*'9.non-residents NC'!Q171)/('7.individuals NC'!P339+'8.legal entities NC'!P339+'9.non-residents NC'!P171)</f>
        <v>12.359107660730581</v>
      </c>
      <c r="R339" s="53">
        <f>'7.individuals NC'!R339+'8.legal entities NC'!R339+'9.non-residents NC'!R171</f>
        <v>19704250.100000001</v>
      </c>
      <c r="S339" s="54">
        <f>('7.individuals NC'!R339*'7.individuals NC'!S339+'8.legal entities NC'!R339*'8.legal entities NC'!S339+'9.non-residents NC'!R171*'9.non-residents NC'!S171)/('7.individuals NC'!R339+'8.legal entities NC'!R339+'9.non-residents NC'!R171)</f>
        <v>12.965578634535328</v>
      </c>
      <c r="T339" s="53">
        <f>'7.individuals NC'!T339+'8.legal entities NC'!T339+'9.non-residents NC'!T171</f>
        <v>1414952.3900000001</v>
      </c>
      <c r="U339" s="54">
        <f>('7.individuals NC'!T339*'7.individuals NC'!U339+'8.legal entities NC'!T339*'8.legal entities NC'!U339+'9.non-residents NC'!T171*'9.non-residents NC'!U171)/('7.individuals NC'!T339+'8.legal entities NC'!T339+'9.non-residents NC'!T171)</f>
        <v>7.3152719964662474</v>
      </c>
    </row>
    <row r="340" spans="1:21" ht="5.0999999999999996" customHeight="1" x14ac:dyDescent="0.2">
      <c r="A340" s="27"/>
      <c r="B340" s="22"/>
      <c r="C340" s="25"/>
      <c r="D340" s="22"/>
      <c r="E340" s="25"/>
      <c r="F340" s="22"/>
      <c r="G340" s="25"/>
      <c r="H340" s="22"/>
      <c r="I340" s="25"/>
      <c r="J340" s="22"/>
      <c r="K340" s="25"/>
      <c r="L340" s="22"/>
      <c r="M340" s="25"/>
      <c r="N340" s="22"/>
      <c r="O340" s="25"/>
      <c r="P340" s="22"/>
      <c r="Q340" s="25"/>
      <c r="R340" s="22"/>
      <c r="S340" s="25"/>
      <c r="T340" s="22"/>
      <c r="U340" s="28"/>
    </row>
    <row r="341" spans="1:21" x14ac:dyDescent="0.2">
      <c r="A341" s="18" t="s">
        <v>62</v>
      </c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1" hidden="1" x14ac:dyDescent="0.2">
      <c r="A342" s="13" t="s">
        <v>61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B350" sqref="B350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thickBot="1" x14ac:dyDescent="0.25">
      <c r="A339" s="52" t="s">
        <v>25</v>
      </c>
      <c r="B339" s="53">
        <f t="shared" ref="B339" si="136">D339+F339+J339+L339+N339+P339+R339+T339</f>
        <v>102900228.77999999</v>
      </c>
      <c r="C339" s="54">
        <f t="shared" ref="C339" si="137">(D339*E339+F339*G339+J339*K339+L339*M339+N339*O339+P339*Q339+R339*S339+T339*U339)/(D339+F339+J339+L339+N339+P339+R339+T339)</f>
        <v>6.6876447327525694</v>
      </c>
      <c r="D339" s="53">
        <v>3420329.22</v>
      </c>
      <c r="E339" s="54">
        <v>4.2569756486774697E-2</v>
      </c>
      <c r="F339" s="53">
        <v>47573378.549999997</v>
      </c>
      <c r="G339" s="54">
        <v>0.79294488232221594</v>
      </c>
      <c r="H339" s="53">
        <f t="shared" ref="H339" si="138">J339+L339+N339+P339+R339+T339</f>
        <v>51906521.010000005</v>
      </c>
      <c r="I339" s="54">
        <f t="shared" ref="I339" si="139">(J339*K339+L339*M339+N339*O339+P339*Q339+R339*S339+T339*U339)/(J339+L339+N339+P339+R339+T339)</f>
        <v>12.528127308634692</v>
      </c>
      <c r="J339" s="53">
        <v>4177472.04</v>
      </c>
      <c r="K339" s="54">
        <v>12.1490180420454</v>
      </c>
      <c r="L339" s="53">
        <v>7589265.8300000001</v>
      </c>
      <c r="M339" s="54">
        <v>11.9569258183963</v>
      </c>
      <c r="N339" s="53">
        <v>8433605.25</v>
      </c>
      <c r="O339" s="54">
        <v>11.744313437613201</v>
      </c>
      <c r="P339" s="53">
        <v>15946450.279999999</v>
      </c>
      <c r="Q339" s="54">
        <v>12.392359973244199</v>
      </c>
      <c r="R339" s="53">
        <v>15226740.550000001</v>
      </c>
      <c r="S339" s="54">
        <v>13.437894337412899</v>
      </c>
      <c r="T339" s="53">
        <v>532987.06000000006</v>
      </c>
      <c r="U339" s="54">
        <v>14.1066190006564</v>
      </c>
    </row>
    <row r="340" spans="1:21" ht="4.5" customHeight="1" x14ac:dyDescent="0.2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1" x14ac:dyDescent="0.2">
      <c r="A341" s="18" t="s">
        <v>68</v>
      </c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1" x14ac:dyDescent="0.2">
      <c r="A342" s="18" t="s">
        <v>63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1" hidden="1" x14ac:dyDescent="0.2">
      <c r="A343" s="13" t="s">
        <v>65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H347" sqref="H34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6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7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6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thickBot="1" x14ac:dyDescent="0.25">
      <c r="A339" s="52" t="s">
        <v>25</v>
      </c>
      <c r="B339" s="53">
        <f t="shared" ref="B339" si="136">D339+F339+J339+L339+N339+P339+R339+T339</f>
        <v>107613307.54000002</v>
      </c>
      <c r="C339" s="54">
        <f t="shared" ref="C339" si="137">(D339*E339+F339*G339+J339*K339+L339*M339+N339*O339+P339*Q339+R339*S339+T339*U339)/(D339+F339+J339+L339+N339+P339+R339+T339)</f>
        <v>4.3066171270689244</v>
      </c>
      <c r="D339" s="53">
        <v>76311603.340000004</v>
      </c>
      <c r="E339" s="54">
        <v>2.3662888588379101</v>
      </c>
      <c r="F339" s="53">
        <v>9650024.2799999993</v>
      </c>
      <c r="G339" s="54">
        <v>3.9594072393463398</v>
      </c>
      <c r="H339" s="53">
        <f t="shared" ref="H339" si="138">J339+L339+N339+P339+R339+T339</f>
        <v>21651679.919999998</v>
      </c>
      <c r="I339" s="54">
        <f t="shared" ref="I339" si="139">(J339*K339+L339*M339+N339*O339+P339*Q339+R339*S339+T339*U339)/(J339+L339+N339+P339+R339+T339)</f>
        <v>11.300076551967599</v>
      </c>
      <c r="J339" s="53">
        <v>1118896.7</v>
      </c>
      <c r="K339" s="54">
        <v>13.2483240365263</v>
      </c>
      <c r="L339" s="53">
        <v>1069688.98</v>
      </c>
      <c r="M339" s="54">
        <v>11.770088229758098</v>
      </c>
      <c r="N339" s="53">
        <v>4437201.3099999996</v>
      </c>
      <c r="O339" s="54">
        <v>10.358186931843299</v>
      </c>
      <c r="P339" s="53">
        <v>10462341.699999999</v>
      </c>
      <c r="Q339" s="54">
        <v>12.275494870914001</v>
      </c>
      <c r="R339" s="53">
        <v>3697501.23</v>
      </c>
      <c r="S339" s="54">
        <v>10.8866382601312</v>
      </c>
      <c r="T339" s="53">
        <v>866050</v>
      </c>
      <c r="U339" s="54">
        <v>3.0098262225044699</v>
      </c>
    </row>
    <row r="340" spans="1:21" ht="5.0999999999999996" customHeight="1" x14ac:dyDescent="0.2">
      <c r="A340" s="21"/>
      <c r="B340" s="22"/>
      <c r="C340" s="25"/>
      <c r="D340" s="22"/>
      <c r="E340" s="25"/>
      <c r="F340" s="22"/>
      <c r="G340" s="25"/>
      <c r="H340" s="22"/>
      <c r="I340" s="25"/>
      <c r="J340" s="22"/>
      <c r="K340" s="25"/>
      <c r="L340" s="22"/>
      <c r="M340" s="25"/>
      <c r="N340" s="22"/>
      <c r="O340" s="25"/>
      <c r="P340" s="22"/>
      <c r="Q340" s="25"/>
      <c r="R340" s="22"/>
      <c r="S340" s="25"/>
      <c r="T340" s="22"/>
      <c r="U340" s="28"/>
    </row>
    <row r="341" spans="1:21" x14ac:dyDescent="0.2">
      <c r="A341" s="18" t="s">
        <v>67</v>
      </c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1" x14ac:dyDescent="0.2">
      <c r="A342" s="18" t="s">
        <v>63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1" hidden="1" x14ac:dyDescent="0.2">
      <c r="A343" s="13" t="s">
        <v>65</v>
      </c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F175" sqref="F175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59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ht="13.5" thickBot="1" x14ac:dyDescent="0.25">
      <c r="A171" s="52" t="s">
        <v>25</v>
      </c>
      <c r="B171" s="53">
        <f t="shared" ref="B171" si="126">D171+F171+H171</f>
        <v>5539183.1400000006</v>
      </c>
      <c r="C171" s="54">
        <f t="shared" ref="C171" si="127">(D171*E171+F171*G171+J171*K171+L171*M171+N171*O171+P171*Q171+R171*S171+T171*U171)/(D171+F171+J171+L171+N171+P171+R171+T171)</f>
        <v>6.3521502763131297</v>
      </c>
      <c r="D171" s="53">
        <v>326575.61</v>
      </c>
      <c r="E171" s="54">
        <v>6.1807593347218998E-2</v>
      </c>
      <c r="F171" s="53">
        <v>1909321.9300000004</v>
      </c>
      <c r="G171" s="54">
        <v>0.50696676594501799</v>
      </c>
      <c r="H171" s="53">
        <f t="shared" ref="H171" si="128">J171+L171+N171+P171+R171+T171</f>
        <v>3303285.6</v>
      </c>
      <c r="I171" s="54">
        <f t="shared" ref="I171" si="129">(J171*K171+L171*M171+N171*O171+P171*Q171+R171*S171+T171*U171)/H171</f>
        <v>10.35259442804462</v>
      </c>
      <c r="J171" s="53">
        <v>1064972.57</v>
      </c>
      <c r="K171" s="54">
        <v>5.0691321277880395</v>
      </c>
      <c r="L171" s="53">
        <v>340091.68</v>
      </c>
      <c r="M171" s="54">
        <v>12.487614699953799</v>
      </c>
      <c r="N171" s="53">
        <v>356684.59</v>
      </c>
      <c r="O171" s="54">
        <v>11.6594392081811</v>
      </c>
      <c r="P171" s="53">
        <v>745613.11</v>
      </c>
      <c r="Q171" s="54">
        <v>12.821182729874501</v>
      </c>
      <c r="R171" s="53">
        <v>780008.32</v>
      </c>
      <c r="S171" s="54">
        <v>13.6002589492892</v>
      </c>
      <c r="T171" s="53">
        <v>15915.33</v>
      </c>
      <c r="U171" s="54">
        <v>14.165977532353999</v>
      </c>
    </row>
    <row r="172" spans="1:21" x14ac:dyDescent="0.2">
      <c r="A172" s="27"/>
      <c r="B172" s="23"/>
      <c r="C172" s="58"/>
      <c r="D172" s="23"/>
      <c r="E172" s="58"/>
      <c r="F172" s="23"/>
      <c r="G172" s="58"/>
      <c r="H172" s="23"/>
      <c r="I172" s="58"/>
      <c r="J172" s="23"/>
      <c r="K172" s="58"/>
      <c r="L172" s="23"/>
      <c r="M172" s="58"/>
      <c r="N172" s="23"/>
      <c r="O172" s="58"/>
      <c r="P172" s="23"/>
      <c r="Q172" s="58"/>
      <c r="R172" s="23"/>
      <c r="S172" s="58"/>
      <c r="T172" s="23"/>
      <c r="U172" s="58"/>
    </row>
    <row r="173" spans="1:21" hidden="1" x14ac:dyDescent="0.2">
      <c r="A173" s="13" t="s">
        <v>60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42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F331" sqref="F331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8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:H337" si="22">J336+L336+N336+P336+R336+T336</f>
        <v>29950410.959999997</v>
      </c>
      <c r="I336" s="51">
        <f t="shared" ref="I336:I337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si="22"/>
        <v>31684197.620000001</v>
      </c>
      <c r="I337" s="51">
        <f t="shared" si="23"/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ref="H338" si="24">J338+L338+N338+P338+R338+T338</f>
        <v>32308129.189999998</v>
      </c>
      <c r="I338" s="51">
        <f t="shared" ref="I338" si="25">(J338*K338+L338*M338+N338*O338+P338*Q338+R338*S338+T338*U338)/(J338+L338+N338+P338+R338+T338)</f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thickBot="1" x14ac:dyDescent="0.25">
      <c r="A339" s="52" t="s">
        <v>25</v>
      </c>
      <c r="B339" s="53">
        <f>'11.individulas FC'!B339+'12.legal entities FC'!B339+'13.non-residents FC'!B171</f>
        <v>182971018.42000002</v>
      </c>
      <c r="C339" s="54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0.61879384427814976</v>
      </c>
      <c r="D339" s="53">
        <f>'11.individulas FC'!D339+'12.legal entities FC'!D339+'13.non-residents FC'!D171</f>
        <v>77387139.460000008</v>
      </c>
      <c r="E339" s="54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3">
        <f>'11.individulas FC'!F339+'12.legal entities FC'!F339+'13.non-residents FC'!F171</f>
        <v>73099324.429999992</v>
      </c>
      <c r="G339" s="54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3">
        <f t="shared" ref="H339" si="26">J339+L339+N339+P339+R339+T339</f>
        <v>32484554.530000001</v>
      </c>
      <c r="I339" s="54">
        <f t="shared" ref="I339" si="27">(J339*K339+L339*M339+N339*O339+P339*Q339+R339*S339+T339*U339)/(J339+L339+N339+P339+R339+T339)</f>
        <v>2.3654037349792763</v>
      </c>
      <c r="J339" s="53">
        <f>'11.individulas FC'!J339+'12.legal entities FC'!J339+'13.non-residents FC'!J171</f>
        <v>4815504.66</v>
      </c>
      <c r="K339" s="54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3">
        <f>'11.individulas FC'!L339+'12.legal entities FC'!L339+'13.non-residents FC'!L171</f>
        <v>4975953.55</v>
      </c>
      <c r="M339" s="54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2.7185759171927955</v>
      </c>
      <c r="N339" s="53">
        <f>'11.individulas FC'!N339+'12.legal entities FC'!N339+'13.non-residents FC'!N171</f>
        <v>5874038.8499999996</v>
      </c>
      <c r="O339" s="54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3">
        <f>'11.individulas FC'!P339+'12.legal entities FC'!P339+'13.non-residents FC'!P171</f>
        <v>10634631.82</v>
      </c>
      <c r="Q339" s="54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2.0319985518878059</v>
      </c>
      <c r="R339" s="53">
        <f>'11.individulas FC'!R339+'12.legal entities FC'!R339+'13.non-residents FC'!R171</f>
        <v>5593100</v>
      </c>
      <c r="S339" s="54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3">
        <f>'11.individulas FC'!T339+'12.legal entities FC'!T339+'13.non-residents FC'!T171</f>
        <v>591325.65</v>
      </c>
      <c r="U339" s="54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4.5" customHeight="1" x14ac:dyDescent="0.2"/>
    <row r="341" spans="1:21" x14ac:dyDescent="0.2">
      <c r="A341" s="18" t="s">
        <v>62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</row>
    <row r="342" spans="1:21" hidden="1" x14ac:dyDescent="0.2">
      <c r="A342" s="13" t="s">
        <v>61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K346" sqref="K346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thickBot="1" x14ac:dyDescent="0.25">
      <c r="A339" s="52" t="s">
        <v>25</v>
      </c>
      <c r="B339" s="53">
        <f t="shared" ref="B339" si="144">D339+F339+J339+L339+N339+P339+R339+T339</f>
        <v>45260118.530000001</v>
      </c>
      <c r="C339" s="54">
        <f t="shared" ref="C339" si="145">(D339*E339+F339*G339+J339*K339+L339*M339+N339*O339+P339*Q339+R339*S339+T339*U339)/(D339+F339+J339+L339+N339+P339+R339+T339)</f>
        <v>1.0015010868465788</v>
      </c>
      <c r="D339" s="53">
        <v>1225033.06</v>
      </c>
      <c r="E339" s="54">
        <v>3.2637211439828402E-2</v>
      </c>
      <c r="F339" s="53">
        <v>29865375.829999998</v>
      </c>
      <c r="G339" s="54">
        <v>4.0723086520756499E-2</v>
      </c>
      <c r="H339" s="53">
        <f t="shared" ref="H339" si="146">J339+L339+N339+P339+R339+T339</f>
        <v>14169709.640000001</v>
      </c>
      <c r="I339" s="54">
        <f t="shared" ref="I339" si="147">(J339*K339+L339*M339+N339*O339+P339*Q339+R339*S339+T339*U339)/(J339+L339+N339+P339+R339+T339)</f>
        <v>3.1102871598221382</v>
      </c>
      <c r="J339" s="53">
        <v>1242689.1000000001</v>
      </c>
      <c r="K339" s="54">
        <v>2.1213644546330999</v>
      </c>
      <c r="L339" s="53">
        <v>2399907.38</v>
      </c>
      <c r="M339" s="54">
        <v>3.0780388004390398</v>
      </c>
      <c r="N339" s="53">
        <v>3267820.51</v>
      </c>
      <c r="O339" s="54">
        <v>3.02933131520127</v>
      </c>
      <c r="P339" s="53">
        <v>3619332.84</v>
      </c>
      <c r="Q339" s="54">
        <v>3.0600330800744997</v>
      </c>
      <c r="R339" s="53">
        <v>3217226.68</v>
      </c>
      <c r="S339" s="54">
        <v>3.3142822522222803</v>
      </c>
      <c r="T339" s="53">
        <v>422733.13</v>
      </c>
      <c r="U339" s="54">
        <v>5.7040121866010391</v>
      </c>
    </row>
    <row r="340" spans="1:21" ht="5.0999999999999996" customHeight="1" x14ac:dyDescent="0.2">
      <c r="A340" s="27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4"/>
    </row>
    <row r="341" spans="1:21" x14ac:dyDescent="0.2">
      <c r="A341" s="18" t="s">
        <v>68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</row>
    <row r="342" spans="1:21" x14ac:dyDescent="0.2">
      <c r="A342" s="18" t="s">
        <v>63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1" hidden="1" x14ac:dyDescent="0.2">
      <c r="A343" s="13" t="s">
        <v>65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43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F342" sqref="F342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thickBot="1" x14ac:dyDescent="0.25">
      <c r="A339" s="52" t="s">
        <v>25</v>
      </c>
      <c r="B339" s="53">
        <f t="shared" ref="B339" si="132">D339+F339+J339+L339+N339+P339+R339+T339</f>
        <v>87705633.420000002</v>
      </c>
      <c r="C339" s="54">
        <f t="shared" ref="C339" si="133">(D339*E339+F339*G339+J339*K339+L339*M339+N339*O339+P339*Q339+R339*S339+T339*U339)/(D339+F339+J339+L339+N339+P339+R339+T339)</f>
        <v>0.6015991685463159</v>
      </c>
      <c r="D339" s="53">
        <v>73670308.230000004</v>
      </c>
      <c r="E339" s="54">
        <v>0.41870088003566897</v>
      </c>
      <c r="F339" s="53">
        <v>6785591.4400000004</v>
      </c>
      <c r="G339" s="54">
        <v>0.61257200741517104</v>
      </c>
      <c r="H339" s="53">
        <f t="shared" ref="H339" si="134">J339+L339+N339+P339+R339+T339</f>
        <v>7249733.75</v>
      </c>
      <c r="I339" s="54">
        <f t="shared" ref="I339" si="135">(J339*K339+L339*M339+N339*O339+P339*Q339+R339*S339+T339*U339)/(J339+L339+N339+P339+R339+T339)</f>
        <v>2.4499037477065966</v>
      </c>
      <c r="J339" s="53">
        <v>1929022.1800000004</v>
      </c>
      <c r="K339" s="54">
        <v>1.5152911085760599</v>
      </c>
      <c r="L339" s="53">
        <v>1540253.63</v>
      </c>
      <c r="M339" s="54">
        <v>2.62899007678365</v>
      </c>
      <c r="N339" s="53">
        <v>971480.97</v>
      </c>
      <c r="O339" s="54">
        <v>3.00366074901086</v>
      </c>
      <c r="P339" s="53">
        <v>2231592.91</v>
      </c>
      <c r="Q339" s="54">
        <v>2.83799372184777</v>
      </c>
      <c r="R339" s="53">
        <v>526772.59</v>
      </c>
      <c r="S339" s="54">
        <v>2.3724775260231401</v>
      </c>
      <c r="T339" s="53">
        <v>50611.47</v>
      </c>
      <c r="U339" s="54">
        <v>5.6865797417067698</v>
      </c>
    </row>
    <row r="340" spans="1:21" ht="5.0999999999999996" customHeight="1" x14ac:dyDescent="0.2">
      <c r="A340" s="27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9"/>
      <c r="U340" s="24"/>
    </row>
    <row r="341" spans="1:21" x14ac:dyDescent="0.2">
      <c r="A341" s="18" t="s">
        <v>67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</row>
    <row r="342" spans="1:21" x14ac:dyDescent="0.2">
      <c r="A342" s="18" t="s">
        <v>63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</row>
    <row r="343" spans="1:21" hidden="1" x14ac:dyDescent="0.2">
      <c r="A343" s="13" t="s">
        <v>65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S180" sqref="S180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59</v>
      </c>
      <c r="E6" s="69"/>
      <c r="F6" s="68" t="s">
        <v>9</v>
      </c>
      <c r="G6" s="69"/>
      <c r="H6" s="68" t="s">
        <v>10</v>
      </c>
      <c r="I6" s="69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6"/>
      <c r="B8" s="66"/>
      <c r="C8" s="66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thickBot="1" x14ac:dyDescent="0.25">
      <c r="A171" s="52" t="s">
        <v>25</v>
      </c>
      <c r="B171" s="53">
        <f t="shared" ref="B171" si="122">D171+F171+H171</f>
        <v>50005266.469999999</v>
      </c>
      <c r="C171" s="54">
        <f t="shared" ref="C171" si="123">(D171*E171+F171*G171+J171*K171+L171*M171+N171*O171+P171*Q171+R171*S171+T171*U171)/(D171+F171+J171+L171+N171+P171+R171+T171)</f>
        <v>0.30256104820032964</v>
      </c>
      <c r="D171" s="53">
        <v>2491798.17</v>
      </c>
      <c r="E171" s="54">
        <v>4.9592724438030998E-2</v>
      </c>
      <c r="F171" s="53">
        <v>36448357.159999996</v>
      </c>
      <c r="G171" s="54">
        <v>0</v>
      </c>
      <c r="H171" s="53">
        <f t="shared" ref="H171" si="124">J171+L171+N171+P171+R171+T171</f>
        <v>11065111.140000001</v>
      </c>
      <c r="I171" s="54">
        <f t="shared" ref="I171" si="125">(J171*K171+L171*M171+N171*O171+P171*Q171+R171*S171+T171*U171)/H171</f>
        <v>1.3561608725694185</v>
      </c>
      <c r="J171" s="53">
        <v>1643793.38</v>
      </c>
      <c r="K171" s="54">
        <v>0.57784405239544212</v>
      </c>
      <c r="L171" s="53">
        <v>1035792.54</v>
      </c>
      <c r="M171" s="54">
        <v>2.0189254732419699</v>
      </c>
      <c r="N171" s="53">
        <v>1634737.37</v>
      </c>
      <c r="O171" s="54">
        <v>1.51821468245997</v>
      </c>
      <c r="P171" s="53">
        <v>4783706.07</v>
      </c>
      <c r="Q171" s="54">
        <v>0.87819600747334403</v>
      </c>
      <c r="R171" s="53">
        <v>1849100.73</v>
      </c>
      <c r="S171" s="54">
        <v>2.5064751848321398</v>
      </c>
      <c r="T171" s="53">
        <v>117981.05</v>
      </c>
      <c r="U171" s="54">
        <v>5.4872173454974291</v>
      </c>
    </row>
    <row r="172" spans="1:21" ht="4.5" customHeight="1" x14ac:dyDescent="0.2">
      <c r="A172" s="27"/>
      <c r="B172" s="22"/>
      <c r="C172" s="25"/>
      <c r="D172" s="22"/>
      <c r="E172" s="25"/>
      <c r="F172" s="22"/>
      <c r="G172" s="25"/>
      <c r="H172" s="22"/>
      <c r="I172" s="25"/>
      <c r="J172" s="22"/>
      <c r="K172" s="25"/>
      <c r="L172" s="22"/>
      <c r="M172" s="25"/>
      <c r="N172" s="22"/>
      <c r="O172" s="25"/>
      <c r="P172" s="22"/>
      <c r="Q172" s="25"/>
      <c r="R172" s="22"/>
      <c r="S172" s="25"/>
      <c r="T172" s="22"/>
      <c r="U172" s="25"/>
    </row>
    <row r="173" spans="1:21" hidden="1" x14ac:dyDescent="0.2">
      <c r="A173" s="13" t="s">
        <v>60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2023-08-28T12:04:39Z</dcterms:modified>
</cp:coreProperties>
</file>