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20490" windowHeight="7755" tabRatio="897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P366" i="5" s="1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L364" i="5" s="1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P361" i="5" s="1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B199" i="29" s="1"/>
  <c r="C199" i="29"/>
  <c r="H198" i="29"/>
  <c r="B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I366" i="13"/>
  <c r="H366" i="13"/>
  <c r="C366" i="13"/>
  <c r="B366" i="13"/>
  <c r="B366" i="11" s="1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B363" i="11" s="1"/>
  <c r="I362" i="13"/>
  <c r="H362" i="13"/>
  <c r="C362" i="13"/>
  <c r="B362" i="13"/>
  <c r="I361" i="13"/>
  <c r="H361" i="13"/>
  <c r="C361" i="13"/>
  <c r="B361" i="13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I357" i="13"/>
  <c r="H357" i="13"/>
  <c r="C357" i="13"/>
  <c r="B357" i="13"/>
  <c r="B357" i="11" s="1"/>
  <c r="I368" i="10"/>
  <c r="H368" i="10"/>
  <c r="C368" i="10"/>
  <c r="B368" i="10"/>
  <c r="I367" i="10"/>
  <c r="H367" i="10"/>
  <c r="C367" i="10"/>
  <c r="B367" i="10"/>
  <c r="B367" i="8" s="1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I358" i="10"/>
  <c r="H358" i="10"/>
  <c r="C358" i="10"/>
  <c r="B358" i="10"/>
  <c r="B358" i="8" s="1"/>
  <c r="I357" i="10"/>
  <c r="H357" i="10"/>
  <c r="C357" i="10"/>
  <c r="B357" i="10"/>
  <c r="B357" i="8" s="1"/>
  <c r="H200" i="30"/>
  <c r="I200" i="30" s="1"/>
  <c r="C200" i="30"/>
  <c r="H199" i="30"/>
  <c r="B199" i="30" s="1"/>
  <c r="C199" i="30"/>
  <c r="H198" i="30"/>
  <c r="B198" i="30" s="1"/>
  <c r="C198" i="30"/>
  <c r="H197" i="30"/>
  <c r="I197" i="30" s="1"/>
  <c r="C197" i="30"/>
  <c r="I196" i="30"/>
  <c r="H196" i="30"/>
  <c r="B196" i="30" s="1"/>
  <c r="C196" i="30"/>
  <c r="H195" i="30"/>
  <c r="I195" i="30" s="1"/>
  <c r="C195" i="30"/>
  <c r="H194" i="30"/>
  <c r="B194" i="30" s="1"/>
  <c r="C194" i="30"/>
  <c r="H193" i="30"/>
  <c r="B193" i="30" s="1"/>
  <c r="C193" i="30"/>
  <c r="H192" i="30"/>
  <c r="I192" i="30" s="1"/>
  <c r="C192" i="30"/>
  <c r="H191" i="30"/>
  <c r="I191" i="30" s="1"/>
  <c r="C191" i="30"/>
  <c r="H190" i="30"/>
  <c r="B190" i="30" s="1"/>
  <c r="C190" i="30"/>
  <c r="H189" i="30"/>
  <c r="I189" i="30" s="1"/>
  <c r="C189" i="30"/>
  <c r="B366" i="6" l="1"/>
  <c r="D366" i="4" s="1"/>
  <c r="B190" i="29"/>
  <c r="C358" i="6" s="1"/>
  <c r="E358" i="4" s="1"/>
  <c r="B193" i="29"/>
  <c r="C361" i="6" s="1"/>
  <c r="E361" i="4" s="1"/>
  <c r="H360" i="8"/>
  <c r="H367" i="7"/>
  <c r="B195" i="30"/>
  <c r="C363" i="7" s="1"/>
  <c r="G363" i="4" s="1"/>
  <c r="O357" i="5"/>
  <c r="U357" i="5"/>
  <c r="I199" i="30"/>
  <c r="G362" i="5"/>
  <c r="G365" i="5"/>
  <c r="O365" i="5"/>
  <c r="U365" i="5"/>
  <c r="M359" i="5"/>
  <c r="S359" i="5"/>
  <c r="B359" i="8"/>
  <c r="B368" i="8"/>
  <c r="R360" i="5"/>
  <c r="I199" i="29"/>
  <c r="B196" i="29"/>
  <c r="C364" i="6" s="1"/>
  <c r="E364" i="4" s="1"/>
  <c r="B198" i="28"/>
  <c r="B357" i="6"/>
  <c r="D357" i="4" s="1"/>
  <c r="C366" i="11"/>
  <c r="H363" i="11"/>
  <c r="H366" i="11"/>
  <c r="C365" i="11"/>
  <c r="C367" i="8"/>
  <c r="C359" i="8"/>
  <c r="H358" i="8"/>
  <c r="I360" i="8"/>
  <c r="F358" i="5"/>
  <c r="H359" i="7"/>
  <c r="B192" i="30"/>
  <c r="B360" i="7" s="1"/>
  <c r="F360" i="4" s="1"/>
  <c r="H198" i="28"/>
  <c r="H199" i="28"/>
  <c r="I194" i="30"/>
  <c r="I198" i="30"/>
  <c r="N363" i="5"/>
  <c r="T363" i="5"/>
  <c r="Q365" i="5"/>
  <c r="H364" i="6"/>
  <c r="H366" i="6"/>
  <c r="H358" i="6"/>
  <c r="J365" i="5"/>
  <c r="P365" i="5"/>
  <c r="M366" i="5"/>
  <c r="S366" i="5"/>
  <c r="O367" i="5"/>
  <c r="B358" i="11"/>
  <c r="B361" i="11"/>
  <c r="B364" i="11"/>
  <c r="B359" i="11"/>
  <c r="B362" i="11"/>
  <c r="B365" i="11"/>
  <c r="B367" i="6"/>
  <c r="D367" i="4" s="1"/>
  <c r="I358" i="6"/>
  <c r="H363" i="8"/>
  <c r="H359" i="8"/>
  <c r="L358" i="5"/>
  <c r="H357" i="6"/>
  <c r="H362" i="6"/>
  <c r="I365" i="6"/>
  <c r="H362" i="8"/>
  <c r="I364" i="8"/>
  <c r="I366" i="8"/>
  <c r="H361" i="6"/>
  <c r="H360" i="6"/>
  <c r="H367" i="6"/>
  <c r="H368" i="6"/>
  <c r="M362" i="5"/>
  <c r="S362" i="5"/>
  <c r="M365" i="5"/>
  <c r="S365" i="5"/>
  <c r="O366" i="5"/>
  <c r="U366" i="5"/>
  <c r="J367" i="5"/>
  <c r="P367" i="5"/>
  <c r="S368" i="5"/>
  <c r="H366" i="8"/>
  <c r="D365" i="5"/>
  <c r="G367" i="5"/>
  <c r="C366" i="8"/>
  <c r="C360" i="8"/>
  <c r="C363" i="8"/>
  <c r="G366" i="5"/>
  <c r="E368" i="5"/>
  <c r="B191" i="29"/>
  <c r="C359" i="6" s="1"/>
  <c r="E359" i="4" s="1"/>
  <c r="B197" i="29"/>
  <c r="B365" i="6" s="1"/>
  <c r="D365" i="4" s="1"/>
  <c r="I364" i="6"/>
  <c r="B199" i="28"/>
  <c r="C357" i="6"/>
  <c r="E357" i="4" s="1"/>
  <c r="C363" i="6"/>
  <c r="E363" i="4" s="1"/>
  <c r="I360" i="6"/>
  <c r="I362" i="6"/>
  <c r="I367" i="6"/>
  <c r="H195" i="28"/>
  <c r="Q363" i="5"/>
  <c r="I198" i="28"/>
  <c r="I199" i="28"/>
  <c r="Q361" i="5"/>
  <c r="B194" i="29"/>
  <c r="C362" i="6" s="1"/>
  <c r="E362" i="4" s="1"/>
  <c r="B200" i="29"/>
  <c r="H359" i="6"/>
  <c r="I363" i="6"/>
  <c r="H365" i="6"/>
  <c r="O358" i="5"/>
  <c r="U358" i="5"/>
  <c r="M360" i="5"/>
  <c r="I194" i="28"/>
  <c r="Q362" i="5"/>
  <c r="H197" i="28"/>
  <c r="I357" i="6"/>
  <c r="I359" i="6"/>
  <c r="H363" i="6"/>
  <c r="I366" i="6"/>
  <c r="I368" i="6"/>
  <c r="U367" i="5"/>
  <c r="I361" i="6"/>
  <c r="Q366" i="5"/>
  <c r="H200" i="28"/>
  <c r="N357" i="5"/>
  <c r="T357" i="5"/>
  <c r="K368" i="5"/>
  <c r="Q368" i="5"/>
  <c r="C366" i="6"/>
  <c r="E366" i="4" s="1"/>
  <c r="C367" i="6"/>
  <c r="E367" i="4" s="1"/>
  <c r="B195" i="28"/>
  <c r="G368" i="5"/>
  <c r="G359" i="5"/>
  <c r="E362" i="5"/>
  <c r="F360" i="5"/>
  <c r="B363" i="6"/>
  <c r="D363" i="4" s="1"/>
  <c r="F357" i="5"/>
  <c r="G360" i="5"/>
  <c r="C368" i="11"/>
  <c r="I365" i="11"/>
  <c r="C367" i="11"/>
  <c r="I360" i="11"/>
  <c r="I363" i="11"/>
  <c r="C364" i="11"/>
  <c r="H363" i="7"/>
  <c r="K357" i="5"/>
  <c r="Q357" i="5"/>
  <c r="M358" i="5"/>
  <c r="S358" i="5"/>
  <c r="N359" i="5"/>
  <c r="T359" i="5"/>
  <c r="K360" i="5"/>
  <c r="Q360" i="5"/>
  <c r="M361" i="5"/>
  <c r="S361" i="5"/>
  <c r="O362" i="5"/>
  <c r="U362" i="5"/>
  <c r="K365" i="5"/>
  <c r="I359" i="11"/>
  <c r="I362" i="11"/>
  <c r="I364" i="11"/>
  <c r="I368" i="11"/>
  <c r="I361" i="7"/>
  <c r="I367" i="11"/>
  <c r="B368" i="11"/>
  <c r="S367" i="5"/>
  <c r="O368" i="5"/>
  <c r="U368" i="5"/>
  <c r="R358" i="5"/>
  <c r="H357" i="11"/>
  <c r="I358" i="11"/>
  <c r="H360" i="11"/>
  <c r="I361" i="11"/>
  <c r="I366" i="11"/>
  <c r="B367" i="11"/>
  <c r="C357" i="11"/>
  <c r="C358" i="11"/>
  <c r="C359" i="11"/>
  <c r="C360" i="11"/>
  <c r="C361" i="11"/>
  <c r="C362" i="11"/>
  <c r="C363" i="11"/>
  <c r="E361" i="5"/>
  <c r="D362" i="5"/>
  <c r="E366" i="5"/>
  <c r="E360" i="5"/>
  <c r="D364" i="5"/>
  <c r="E363" i="5"/>
  <c r="D358" i="5"/>
  <c r="D361" i="5"/>
  <c r="E365" i="5"/>
  <c r="E359" i="5"/>
  <c r="C362" i="8"/>
  <c r="C365" i="8"/>
  <c r="D363" i="5"/>
  <c r="G364" i="5"/>
  <c r="G357" i="5"/>
  <c r="D359" i="5"/>
  <c r="C361" i="8"/>
  <c r="C364" i="8"/>
  <c r="G363" i="5"/>
  <c r="B360" i="8"/>
  <c r="C368" i="8"/>
  <c r="D357" i="5"/>
  <c r="G358" i="5"/>
  <c r="D360" i="5"/>
  <c r="G361" i="5"/>
  <c r="E364" i="5"/>
  <c r="E367" i="5"/>
  <c r="H360" i="7"/>
  <c r="H368" i="7"/>
  <c r="O363" i="5"/>
  <c r="U363" i="5"/>
  <c r="Q364" i="5"/>
  <c r="C357" i="8"/>
  <c r="C358" i="8"/>
  <c r="I367" i="8"/>
  <c r="H368" i="8"/>
  <c r="I363" i="7"/>
  <c r="S364" i="5"/>
  <c r="Q367" i="5"/>
  <c r="I359" i="8"/>
  <c r="B361" i="8"/>
  <c r="I361" i="8"/>
  <c r="B362" i="8"/>
  <c r="I368" i="8"/>
  <c r="K366" i="5"/>
  <c r="I358" i="7"/>
  <c r="I365" i="7"/>
  <c r="I367" i="7"/>
  <c r="M357" i="5"/>
  <c r="S357" i="5"/>
  <c r="K359" i="5"/>
  <c r="Q359" i="5"/>
  <c r="O361" i="5"/>
  <c r="U361" i="5"/>
  <c r="I358" i="8"/>
  <c r="B363" i="8"/>
  <c r="I363" i="8"/>
  <c r="I359" i="7"/>
  <c r="H364" i="7"/>
  <c r="B358" i="7"/>
  <c r="F358" i="4" s="1"/>
  <c r="H361" i="7"/>
  <c r="M363" i="5"/>
  <c r="S363" i="5"/>
  <c r="O364" i="5"/>
  <c r="U364" i="5"/>
  <c r="I357" i="8"/>
  <c r="I362" i="8"/>
  <c r="B364" i="8"/>
  <c r="H364" i="8"/>
  <c r="B365" i="8"/>
  <c r="H365" i="8"/>
  <c r="B366" i="8"/>
  <c r="K361" i="5"/>
  <c r="K358" i="5"/>
  <c r="Q358" i="5"/>
  <c r="O360" i="5"/>
  <c r="U360" i="5"/>
  <c r="J368" i="5"/>
  <c r="P368" i="5"/>
  <c r="H357" i="8"/>
  <c r="I365" i="8"/>
  <c r="L360" i="5"/>
  <c r="P362" i="5"/>
  <c r="R364" i="5"/>
  <c r="I193" i="30"/>
  <c r="C358" i="7"/>
  <c r="G358" i="4" s="1"/>
  <c r="I362" i="7"/>
  <c r="H191" i="28"/>
  <c r="J359" i="5"/>
  <c r="P359" i="5"/>
  <c r="S360" i="5"/>
  <c r="L361" i="5"/>
  <c r="R361" i="5"/>
  <c r="K362" i="5"/>
  <c r="M364" i="5"/>
  <c r="L365" i="5"/>
  <c r="R365" i="5"/>
  <c r="L366" i="5"/>
  <c r="R366" i="5"/>
  <c r="L367" i="5"/>
  <c r="R367" i="5"/>
  <c r="L368" i="5"/>
  <c r="R368" i="5"/>
  <c r="U359" i="5"/>
  <c r="K367" i="5"/>
  <c r="B189" i="30"/>
  <c r="B189" i="28" s="1"/>
  <c r="B357" i="5" s="1"/>
  <c r="B191" i="30"/>
  <c r="C359" i="7" s="1"/>
  <c r="G359" i="4" s="1"/>
  <c r="I368" i="7"/>
  <c r="H190" i="28"/>
  <c r="H192" i="28"/>
  <c r="I193" i="28"/>
  <c r="J357" i="5"/>
  <c r="P357" i="5"/>
  <c r="N358" i="5"/>
  <c r="T358" i="5"/>
  <c r="N360" i="5"/>
  <c r="T360" i="5"/>
  <c r="L362" i="5"/>
  <c r="R362" i="5"/>
  <c r="J363" i="5"/>
  <c r="P363" i="5"/>
  <c r="N364" i="5"/>
  <c r="T364" i="5"/>
  <c r="M367" i="5"/>
  <c r="M368" i="5"/>
  <c r="I366" i="7"/>
  <c r="I189" i="28"/>
  <c r="I191" i="28"/>
  <c r="I192" i="28"/>
  <c r="L359" i="5"/>
  <c r="R359" i="5"/>
  <c r="N361" i="5"/>
  <c r="T361" i="5"/>
  <c r="K363" i="5"/>
  <c r="N365" i="5"/>
  <c r="T365" i="5"/>
  <c r="N366" i="5"/>
  <c r="T366" i="5"/>
  <c r="N367" i="5"/>
  <c r="T367" i="5"/>
  <c r="N368" i="5"/>
  <c r="T368" i="5"/>
  <c r="H357" i="7"/>
  <c r="J362" i="5"/>
  <c r="I360" i="7"/>
  <c r="H366" i="7"/>
  <c r="H189" i="28"/>
  <c r="I190" i="28"/>
  <c r="I196" i="28"/>
  <c r="I197" i="28"/>
  <c r="I200" i="28"/>
  <c r="L357" i="5"/>
  <c r="R357" i="5"/>
  <c r="J358" i="5"/>
  <c r="P358" i="5"/>
  <c r="J360" i="5"/>
  <c r="P360" i="5"/>
  <c r="N362" i="5"/>
  <c r="T362" i="5"/>
  <c r="L363" i="5"/>
  <c r="R363" i="5"/>
  <c r="J364" i="5"/>
  <c r="P364" i="5"/>
  <c r="O359" i="5"/>
  <c r="I357" i="7"/>
  <c r="I364" i="7"/>
  <c r="I195" i="28"/>
  <c r="J361" i="5"/>
  <c r="K364" i="5"/>
  <c r="J366" i="5"/>
  <c r="C366" i="7"/>
  <c r="G366" i="4" s="1"/>
  <c r="C367" i="7"/>
  <c r="G367" i="4" s="1"/>
  <c r="C198" i="28"/>
  <c r="C199" i="28"/>
  <c r="E357" i="5"/>
  <c r="E358" i="5"/>
  <c r="B361" i="7"/>
  <c r="F361" i="4" s="1"/>
  <c r="B362" i="7"/>
  <c r="F362" i="4" s="1"/>
  <c r="F361" i="5"/>
  <c r="F362" i="5"/>
  <c r="F363" i="5"/>
  <c r="D366" i="5"/>
  <c r="D367" i="5"/>
  <c r="D368" i="5"/>
  <c r="B193" i="28"/>
  <c r="F364" i="5"/>
  <c r="C361" i="7"/>
  <c r="G361" i="4" s="1"/>
  <c r="C362" i="7"/>
  <c r="G362" i="4" s="1"/>
  <c r="B364" i="7"/>
  <c r="F364" i="4" s="1"/>
  <c r="F365" i="5"/>
  <c r="F366" i="5"/>
  <c r="F367" i="5"/>
  <c r="F368" i="5"/>
  <c r="C364" i="7"/>
  <c r="G364" i="4" s="1"/>
  <c r="B366" i="7"/>
  <c r="F366" i="4" s="1"/>
  <c r="B367" i="7"/>
  <c r="F367" i="4" s="1"/>
  <c r="I357" i="11"/>
  <c r="H358" i="11"/>
  <c r="H361" i="11"/>
  <c r="H364" i="11"/>
  <c r="H367" i="11"/>
  <c r="H359" i="11"/>
  <c r="H362" i="11"/>
  <c r="H365" i="11"/>
  <c r="H368" i="11"/>
  <c r="H361" i="8"/>
  <c r="H367" i="8"/>
  <c r="H193" i="28"/>
  <c r="H196" i="28"/>
  <c r="H194" i="28"/>
  <c r="I189" i="29"/>
  <c r="I195" i="29"/>
  <c r="I198" i="29"/>
  <c r="B192" i="29"/>
  <c r="H358" i="7"/>
  <c r="H362" i="7"/>
  <c r="H365" i="7"/>
  <c r="B197" i="30"/>
  <c r="B200" i="30"/>
  <c r="I190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C193" i="28" l="1"/>
  <c r="B361" i="6"/>
  <c r="D361" i="4" s="1"/>
  <c r="C361" i="4" s="1"/>
  <c r="B190" i="28"/>
  <c r="B358" i="5" s="1"/>
  <c r="B358" i="6"/>
  <c r="D358" i="4" s="1"/>
  <c r="C190" i="28"/>
  <c r="B196" i="28"/>
  <c r="B364" i="5" s="1"/>
  <c r="C196" i="28"/>
  <c r="B361" i="4"/>
  <c r="B364" i="6"/>
  <c r="D364" i="4" s="1"/>
  <c r="B364" i="4" s="1"/>
  <c r="C360" i="7"/>
  <c r="G360" i="4" s="1"/>
  <c r="B363" i="7"/>
  <c r="F363" i="4" s="1"/>
  <c r="B363" i="4" s="1"/>
  <c r="C195" i="28"/>
  <c r="C363" i="5" s="1"/>
  <c r="B192" i="28"/>
  <c r="B360" i="5" s="1"/>
  <c r="B362" i="6"/>
  <c r="D362" i="4" s="1"/>
  <c r="B362" i="4" s="1"/>
  <c r="B359" i="6"/>
  <c r="D359" i="4" s="1"/>
  <c r="B357" i="7"/>
  <c r="F357" i="4" s="1"/>
  <c r="B357" i="4" s="1"/>
  <c r="C357" i="7"/>
  <c r="G357" i="4" s="1"/>
  <c r="B366" i="5"/>
  <c r="C189" i="28"/>
  <c r="C357" i="5" s="1"/>
  <c r="B367" i="5"/>
  <c r="C367" i="5"/>
  <c r="B358" i="4"/>
  <c r="C192" i="28"/>
  <c r="C191" i="28"/>
  <c r="B368" i="6"/>
  <c r="D368" i="4" s="1"/>
  <c r="C368" i="6"/>
  <c r="E368" i="4" s="1"/>
  <c r="B194" i="28"/>
  <c r="B362" i="5" s="1"/>
  <c r="C194" i="28"/>
  <c r="C365" i="6"/>
  <c r="E365" i="4" s="1"/>
  <c r="C360" i="6"/>
  <c r="E360" i="4" s="1"/>
  <c r="B360" i="6"/>
  <c r="D360" i="4" s="1"/>
  <c r="B360" i="4" s="1"/>
  <c r="B363" i="5"/>
  <c r="C367" i="4"/>
  <c r="C366" i="4"/>
  <c r="C358" i="4"/>
  <c r="H366" i="5"/>
  <c r="H365" i="5"/>
  <c r="I367" i="5"/>
  <c r="H357" i="5"/>
  <c r="I359" i="5"/>
  <c r="H364" i="5"/>
  <c r="H360" i="5"/>
  <c r="H367" i="5"/>
  <c r="H368" i="5"/>
  <c r="C366" i="5"/>
  <c r="I358" i="5"/>
  <c r="I357" i="5"/>
  <c r="B191" i="28"/>
  <c r="H361" i="5"/>
  <c r="I364" i="5"/>
  <c r="B359" i="7"/>
  <c r="F359" i="4" s="1"/>
  <c r="H358" i="5"/>
  <c r="I362" i="5"/>
  <c r="H362" i="5"/>
  <c r="H359" i="5"/>
  <c r="I365" i="5"/>
  <c r="I361" i="5"/>
  <c r="I368" i="5"/>
  <c r="H363" i="5"/>
  <c r="I363" i="5"/>
  <c r="I360" i="5"/>
  <c r="I366" i="5"/>
  <c r="B366" i="4"/>
  <c r="C361" i="5"/>
  <c r="B361" i="5"/>
  <c r="B200" i="28"/>
  <c r="C368" i="7"/>
  <c r="G368" i="4" s="1"/>
  <c r="C200" i="28"/>
  <c r="B368" i="7"/>
  <c r="F368" i="4" s="1"/>
  <c r="B367" i="4"/>
  <c r="C197" i="28"/>
  <c r="B365" i="7"/>
  <c r="F365" i="4" s="1"/>
  <c r="B197" i="28"/>
  <c r="C365" i="7"/>
  <c r="G365" i="4" s="1"/>
  <c r="F347" i="5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58" i="5" l="1"/>
  <c r="C364" i="5"/>
  <c r="C363" i="4"/>
  <c r="C364" i="4"/>
  <c r="C360" i="5"/>
  <c r="C362" i="5"/>
  <c r="C362" i="4"/>
  <c r="C357" i="4"/>
  <c r="C359" i="5"/>
  <c r="C360" i="4"/>
  <c r="B359" i="5"/>
  <c r="C359" i="4"/>
  <c r="B359" i="4"/>
  <c r="C365" i="4"/>
  <c r="B365" i="4"/>
  <c r="B365" i="5"/>
  <c r="C365" i="5"/>
  <c r="C368" i="4"/>
  <c r="B368" i="4"/>
  <c r="C368" i="5"/>
  <c r="B368" i="5"/>
  <c r="D344" i="5"/>
  <c r="I346" i="5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5" l="1"/>
  <c r="B343" i="4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B341" i="5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P272" i="5" l="1"/>
  <c r="T270" i="5"/>
  <c r="B268" i="1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<sst xmlns="http://schemas.openxmlformats.org/spreadsheetml/2006/main" count="4625" uniqueCount="93">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</sst>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00"/>
  <sheetViews>
    <sheetView tabSelected="1" zoomScale="75" zoomScaleNormal="75" workbookViewId="0">
      <pane ySplit="8" topLeftCell="A345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7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7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7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7" s="8" customFormat="1" ht="14.25" customHeight="1" thickBot="1" x14ac:dyDescent="0.25">
      <c r="A356" s="51" t="s">
        <v>15</v>
      </c>
      <c r="B356" s="52">
        <f t="shared" ref="B356:B367" si="42">D356+F356</f>
        <v>592417556.69999993</v>
      </c>
      <c r="C356" s="53">
        <f t="shared" ref="C356:C367" si="43">(D356*E356+F356*G356)/(D356+F356)</f>
        <v>3.4530236586107916</v>
      </c>
      <c r="D356" s="54">
        <f>'6.по срокам в нацвал'!B356</f>
        <v>338026507.53999996</v>
      </c>
      <c r="E356" s="55">
        <f>'6.по срокам в нацвал'!C356</f>
        <v>5.3325368709233505</v>
      </c>
      <c r="F356" s="52">
        <f>'10.по срокам в инвал'!B356</f>
        <v>254391049.16</v>
      </c>
      <c r="G356" s="53">
        <f>'10.по срокам в инвал'!C356</f>
        <v>0.95558796214605002</v>
      </c>
    </row>
    <row r="357" spans="1:7" s="8" customFormat="1" ht="14.25" customHeight="1" x14ac:dyDescent="0.2">
      <c r="A357" s="46" t="s">
        <v>92</v>
      </c>
      <c r="B357" s="49">
        <f t="shared" si="42"/>
        <v>611333923.66999996</v>
      </c>
      <c r="C357" s="50">
        <f t="shared" si="43"/>
        <v>3.6490462034786186</v>
      </c>
      <c r="D357" s="43">
        <f>'6.по срокам в нацвал'!B357</f>
        <v>357095737.02999997</v>
      </c>
      <c r="E357" s="44">
        <f>'6.по срокам в нацвал'!C357</f>
        <v>5.6393365411806107</v>
      </c>
      <c r="F357" s="49">
        <f>'10.по срокам в инвал'!B357</f>
        <v>254238186.63999999</v>
      </c>
      <c r="G357" s="50">
        <f>'10.по срокам в инвал'!C357</f>
        <v>0.85354091594381454</v>
      </c>
    </row>
    <row r="358" spans="1:7" s="8" customFormat="1" ht="14.25" customHeight="1" x14ac:dyDescent="0.2">
      <c r="A358" s="46" t="s">
        <v>1</v>
      </c>
      <c r="B358" s="49">
        <f t="shared" si="42"/>
        <v>648211312.76999998</v>
      </c>
      <c r="C358" s="50">
        <f t="shared" si="43"/>
        <v>3.8461385260536343</v>
      </c>
      <c r="D358" s="43">
        <f>'6.по срокам в нацвал'!B358</f>
        <v>402478062.62</v>
      </c>
      <c r="E358" s="44">
        <f>'6.по срокам в нацвал'!C358</f>
        <v>5.6446220615056362</v>
      </c>
      <c r="F358" s="49">
        <f>'10.по срокам в инвал'!B358</f>
        <v>245733250.15000001</v>
      </c>
      <c r="G358" s="50">
        <f>'10.по срокам в инвал'!C358</f>
        <v>0.90046402510254653</v>
      </c>
    </row>
    <row r="359" spans="1:7" s="8" customFormat="1" ht="14.25" customHeight="1" x14ac:dyDescent="0.2">
      <c r="A359" s="46" t="s">
        <v>2</v>
      </c>
      <c r="B359" s="49">
        <f t="shared" si="42"/>
        <v>668616967.1500001</v>
      </c>
      <c r="C359" s="50">
        <f t="shared" si="43"/>
        <v>3.81692786787141</v>
      </c>
      <c r="D359" s="43">
        <f>'6.по срокам в нацвал'!B359</f>
        <v>418319443.69000006</v>
      </c>
      <c r="E359" s="44">
        <f>'6.по срокам в нацвал'!C359</f>
        <v>5.5554663326335669</v>
      </c>
      <c r="F359" s="49">
        <f>'10.по срокам в инвал'!B359</f>
        <v>250297523.45999998</v>
      </c>
      <c r="G359" s="50">
        <f>'10.по срокам в инвал'!C359</f>
        <v>0.91132803068725965</v>
      </c>
    </row>
    <row r="360" spans="1:7" s="8" customFormat="1" ht="14.25" customHeight="1" x14ac:dyDescent="0.2">
      <c r="A360" s="46" t="s">
        <v>3</v>
      </c>
      <c r="B360" s="49">
        <f t="shared" si="42"/>
        <v>687935981.03999996</v>
      </c>
      <c r="C360" s="50">
        <f t="shared" si="43"/>
        <v>3.7392505043719049</v>
      </c>
      <c r="D360" s="43">
        <f>'6.по срокам в нацвал'!B360</f>
        <v>427682137.94999993</v>
      </c>
      <c r="E360" s="44">
        <f>'6.по срокам в нацвал'!C360</f>
        <v>5.4787147369262765</v>
      </c>
      <c r="F360" s="49">
        <f>'10.по срокам в инвал'!B360</f>
        <v>260253843.09</v>
      </c>
      <c r="G360" s="50">
        <f>'10.по срокам в инвал'!C360</f>
        <v>0.88074216100368286</v>
      </c>
    </row>
    <row r="361" spans="1:7" s="8" customFormat="1" ht="14.25" customHeight="1" x14ac:dyDescent="0.2">
      <c r="A361" s="46" t="s">
        <v>4</v>
      </c>
      <c r="B361" s="49">
        <f t="shared" si="42"/>
        <v>697264767.13</v>
      </c>
      <c r="C361" s="50">
        <f t="shared" si="43"/>
        <v>3.650034709726262</v>
      </c>
      <c r="D361" s="43">
        <f>'6.по срокам в нацвал'!B361</f>
        <v>429616200.55000001</v>
      </c>
      <c r="E361" s="44">
        <f>'6.по срокам в нацвал'!C361</f>
        <v>5.3674076704040132</v>
      </c>
      <c r="F361" s="49">
        <f>'10.по срокам в инвал'!B361</f>
        <v>267648566.58000001</v>
      </c>
      <c r="G361" s="50">
        <f>'10.по срокам в инвал'!C361</f>
        <v>0.89339283519132384</v>
      </c>
    </row>
    <row r="362" spans="1:7" s="8" customFormat="1" ht="14.25" customHeight="1" x14ac:dyDescent="0.2">
      <c r="A362" s="46" t="s">
        <v>5</v>
      </c>
      <c r="B362" s="49">
        <f t="shared" si="42"/>
        <v>704190931.86000001</v>
      </c>
      <c r="C362" s="50">
        <f t="shared" si="43"/>
        <v>3.679656077974534</v>
      </c>
      <c r="D362" s="43">
        <f>'6.по срокам в нацвал'!B362</f>
        <v>440808400.26999998</v>
      </c>
      <c r="E362" s="44">
        <f>'6.по срокам в нацвал'!C362</f>
        <v>5.3257654736696107</v>
      </c>
      <c r="F362" s="49">
        <f>'10.по срокам в инвал'!B362</f>
        <v>263382531.59</v>
      </c>
      <c r="G362" s="50">
        <f>'10.по срокам в инвал'!C362</f>
        <v>0.92465617344285056</v>
      </c>
    </row>
    <row r="363" spans="1:7" s="8" customFormat="1" ht="14.25" hidden="1" customHeight="1" x14ac:dyDescent="0.2">
      <c r="A363" s="46" t="s">
        <v>6</v>
      </c>
      <c r="B363" s="49">
        <f t="shared" si="42"/>
        <v>0</v>
      </c>
      <c r="C363" s="50" t="e">
        <f t="shared" si="43"/>
        <v>#DIV/0!</v>
      </c>
      <c r="D363" s="43">
        <f>'6.по срокам в нацвал'!B363</f>
        <v>0</v>
      </c>
      <c r="E363" s="44" t="e">
        <f>'6.по срокам в нацвал'!C363</f>
        <v>#DIV/0!</v>
      </c>
      <c r="F363" s="49">
        <f>'10.по срокам в инвал'!B363</f>
        <v>0</v>
      </c>
      <c r="G363" s="50" t="e">
        <f>'10.по срокам в инвал'!C363</f>
        <v>#DIV/0!</v>
      </c>
    </row>
    <row r="364" spans="1:7" s="8" customFormat="1" ht="14.25" hidden="1" customHeight="1" x14ac:dyDescent="0.2">
      <c r="A364" s="46" t="s">
        <v>7</v>
      </c>
      <c r="B364" s="49">
        <f t="shared" si="42"/>
        <v>0</v>
      </c>
      <c r="C364" s="50" t="e">
        <f t="shared" si="43"/>
        <v>#DIV/0!</v>
      </c>
      <c r="D364" s="43">
        <f>'6.по срокам в нацвал'!B364</f>
        <v>0</v>
      </c>
      <c r="E364" s="44" t="e">
        <f>'6.по срокам в нацвал'!C364</f>
        <v>#DIV/0!</v>
      </c>
      <c r="F364" s="49">
        <f>'10.по срокам в инвал'!B364</f>
        <v>0</v>
      </c>
      <c r="G364" s="50" t="e">
        <f>'10.по срокам в инвал'!C364</f>
        <v>#DIV/0!</v>
      </c>
    </row>
    <row r="365" spans="1:7" s="8" customFormat="1" ht="14.25" hidden="1" customHeight="1" x14ac:dyDescent="0.2">
      <c r="A365" s="46" t="s">
        <v>8</v>
      </c>
      <c r="B365" s="49">
        <f t="shared" si="42"/>
        <v>0</v>
      </c>
      <c r="C365" s="50" t="e">
        <f t="shared" si="43"/>
        <v>#DIV/0!</v>
      </c>
      <c r="D365" s="43">
        <f>'6.по срокам в нацвал'!B365</f>
        <v>0</v>
      </c>
      <c r="E365" s="44" t="e">
        <f>'6.по срокам в нацвал'!C365</f>
        <v>#DIV/0!</v>
      </c>
      <c r="F365" s="49">
        <f>'10.по срокам в инвал'!B365</f>
        <v>0</v>
      </c>
      <c r="G365" s="50" t="e">
        <f>'10.по срокам в инвал'!C365</f>
        <v>#DIV/0!</v>
      </c>
    </row>
    <row r="366" spans="1:7" s="8" customFormat="1" ht="14.25" hidden="1" customHeight="1" x14ac:dyDescent="0.2">
      <c r="A366" s="46" t="s">
        <v>9</v>
      </c>
      <c r="B366" s="49">
        <f t="shared" si="42"/>
        <v>0</v>
      </c>
      <c r="C366" s="50" t="e">
        <f t="shared" si="43"/>
        <v>#DIV/0!</v>
      </c>
      <c r="D366" s="43">
        <f>'6.по срокам в нацвал'!B366</f>
        <v>0</v>
      </c>
      <c r="E366" s="44" t="e">
        <f>'6.по срокам в нацвал'!C366</f>
        <v>#DIV/0!</v>
      </c>
      <c r="F366" s="49">
        <f>'10.по срокам в инвал'!B366</f>
        <v>0</v>
      </c>
      <c r="G366" s="50" t="e">
        <f>'10.по срокам в инвал'!C366</f>
        <v>#DIV/0!</v>
      </c>
    </row>
    <row r="367" spans="1:7" s="8" customFormat="1" ht="14.25" hidden="1" customHeight="1" x14ac:dyDescent="0.2">
      <c r="A367" s="46" t="s">
        <v>14</v>
      </c>
      <c r="B367" s="49">
        <f t="shared" si="42"/>
        <v>0</v>
      </c>
      <c r="C367" s="50" t="e">
        <f t="shared" si="43"/>
        <v>#DIV/0!</v>
      </c>
      <c r="D367" s="43">
        <f>'6.по срокам в нацвал'!B367</f>
        <v>0</v>
      </c>
      <c r="E367" s="44" t="e">
        <f>'6.по срокам в нацвал'!C367</f>
        <v>#DIV/0!</v>
      </c>
      <c r="F367" s="49">
        <f>'10.по срокам в инвал'!B367</f>
        <v>0</v>
      </c>
      <c r="G367" s="50" t="e">
        <f>'10.по срокам в инвал'!C367</f>
        <v>#DIV/0!</v>
      </c>
    </row>
    <row r="368" spans="1:7" s="8" customFormat="1" ht="14.25" hidden="1" customHeight="1" thickBot="1" x14ac:dyDescent="0.25">
      <c r="A368" s="51" t="s">
        <v>15</v>
      </c>
      <c r="B368" s="52">
        <f t="shared" ref="B368" si="44">D368+F368</f>
        <v>0</v>
      </c>
      <c r="C368" s="53" t="e">
        <f t="shared" ref="C368" si="45">(D368*E368+F368*G368)/(D368+F368)</f>
        <v>#DIV/0!</v>
      </c>
      <c r="D368" s="54">
        <f>'6.по срокам в нацвал'!B368</f>
        <v>0</v>
      </c>
      <c r="E368" s="55" t="e">
        <f>'6.по срокам в нацвал'!C368</f>
        <v>#DIV/0!</v>
      </c>
      <c r="F368" s="52">
        <f>'10.по срокам в инвал'!B368</f>
        <v>0</v>
      </c>
      <c r="G368" s="53" t="e">
        <f>'10.по срокам в инвал'!C368</f>
        <v>#DIV/0!</v>
      </c>
    </row>
    <row r="369" spans="1:16" s="10" customFormat="1" ht="4.5" customHeight="1" x14ac:dyDescent="0.2">
      <c r="A369" s="11"/>
      <c r="B369" s="12"/>
      <c r="C369" s="13"/>
      <c r="D369" s="12"/>
      <c r="E369" s="13"/>
      <c r="F369" s="12"/>
      <c r="G369" s="13"/>
    </row>
    <row r="370" spans="1:16" x14ac:dyDescent="0.2">
      <c r="A370" s="63" t="s">
        <v>52</v>
      </c>
      <c r="B370" s="64"/>
      <c r="C370" s="65"/>
      <c r="D370" s="11"/>
      <c r="E370" s="65"/>
      <c r="F370" s="64"/>
      <c r="G370" s="65"/>
    </row>
    <row r="371" spans="1:16" x14ac:dyDescent="0.2">
      <c r="A371" s="11"/>
      <c r="B371" s="12"/>
      <c r="C371" s="12"/>
      <c r="D371" s="11"/>
      <c r="E371" s="11"/>
      <c r="F371" s="11"/>
      <c r="G371" s="11"/>
    </row>
    <row r="372" spans="1:16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  <c r="O372" s="25"/>
      <c r="P372" s="25"/>
    </row>
    <row r="373" spans="1:16" x14ac:dyDescent="0.2">
      <c r="B373" s="12"/>
      <c r="C373" s="12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1:16" x14ac:dyDescent="0.2">
      <c r="B374" s="12"/>
      <c r="C374" s="12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1:16" x14ac:dyDescent="0.2">
      <c r="B375" s="12"/>
      <c r="C375" s="12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1:16" x14ac:dyDescent="0.2">
      <c r="B376" s="12"/>
      <c r="C376" s="12"/>
      <c r="D376" s="12"/>
      <c r="E376" s="12"/>
      <c r="F376" s="12"/>
      <c r="G376" s="12"/>
      <c r="I376" s="56"/>
      <c r="J376" s="56"/>
      <c r="K376" s="56"/>
      <c r="L376" s="56"/>
      <c r="M376" s="56"/>
      <c r="N376" s="56"/>
    </row>
    <row r="377" spans="1:16" x14ac:dyDescent="0.2">
      <c r="B377" s="12"/>
      <c r="C377" s="12"/>
      <c r="D377" s="12"/>
      <c r="E377" s="12"/>
      <c r="F377" s="12"/>
      <c r="G377" s="12"/>
      <c r="I377" s="56"/>
      <c r="J377" s="56"/>
      <c r="K377" s="56"/>
      <c r="L377" s="56"/>
      <c r="M377" s="56"/>
      <c r="N377" s="56"/>
    </row>
    <row r="378" spans="1:16" x14ac:dyDescent="0.2">
      <c r="B378" s="12"/>
      <c r="C378" s="12"/>
      <c r="D378" s="12"/>
      <c r="E378" s="12"/>
      <c r="F378" s="12"/>
      <c r="G378" s="12"/>
      <c r="I378" s="56"/>
      <c r="J378" s="56"/>
      <c r="K378" s="56"/>
      <c r="L378" s="56"/>
      <c r="M378" s="56"/>
      <c r="N378" s="56"/>
    </row>
    <row r="379" spans="1:16" x14ac:dyDescent="0.2">
      <c r="B379" s="12"/>
      <c r="C379" s="12"/>
      <c r="D379" s="12"/>
      <c r="E379" s="16"/>
      <c r="F379" s="12"/>
      <c r="G379" s="16"/>
      <c r="I379" s="56"/>
      <c r="J379" s="56"/>
      <c r="K379" s="56"/>
      <c r="L379" s="56"/>
      <c r="M379" s="56"/>
      <c r="N379" s="56"/>
    </row>
    <row r="380" spans="1:16" x14ac:dyDescent="0.2">
      <c r="B380" s="12"/>
      <c r="C380" s="12"/>
      <c r="D380" s="12"/>
      <c r="E380" s="16"/>
      <c r="F380" s="12"/>
      <c r="G380" s="16"/>
      <c r="I380" s="56"/>
      <c r="J380" s="56"/>
      <c r="K380" s="56"/>
      <c r="L380" s="56"/>
      <c r="M380" s="56"/>
      <c r="N380" s="56"/>
    </row>
    <row r="381" spans="1:16" x14ac:dyDescent="0.2">
      <c r="B381" s="12"/>
      <c r="C381" s="12"/>
      <c r="D381" s="12"/>
      <c r="E381" s="16"/>
      <c r="F381" s="12"/>
      <c r="G381" s="16"/>
      <c r="I381" s="56"/>
      <c r="J381" s="56"/>
      <c r="K381" s="56"/>
      <c r="L381" s="56"/>
      <c r="M381" s="56"/>
      <c r="N381" s="56"/>
    </row>
    <row r="382" spans="1:16" x14ac:dyDescent="0.2">
      <c r="B382" s="12"/>
      <c r="C382" s="12"/>
      <c r="D382" s="12"/>
      <c r="E382" s="16"/>
      <c r="F382" s="12"/>
      <c r="G382" s="16"/>
      <c r="I382" s="56"/>
      <c r="J382" s="56"/>
      <c r="K382" s="56"/>
      <c r="L382" s="56"/>
      <c r="M382" s="56"/>
      <c r="N382" s="56"/>
    </row>
    <row r="383" spans="1:16" x14ac:dyDescent="0.2">
      <c r="B383" s="12"/>
      <c r="C383" s="12"/>
      <c r="D383" s="12"/>
      <c r="E383" s="16"/>
      <c r="F383" s="12"/>
      <c r="G383" s="16"/>
      <c r="I383" s="56"/>
      <c r="J383" s="56"/>
      <c r="K383" s="56"/>
      <c r="L383" s="56"/>
      <c r="M383" s="56"/>
      <c r="N383" s="56"/>
    </row>
    <row r="384" spans="1:16" x14ac:dyDescent="0.2">
      <c r="B384" s="12"/>
      <c r="C384" s="12"/>
      <c r="D384" s="12"/>
      <c r="E384" s="16"/>
      <c r="F384" s="12"/>
      <c r="G384" s="16"/>
      <c r="I384" s="56"/>
      <c r="J384" s="56"/>
      <c r="K384" s="56"/>
      <c r="L384" s="56"/>
      <c r="M384" s="56"/>
      <c r="N384" s="56"/>
    </row>
    <row r="385" spans="2:14" x14ac:dyDescent="0.2">
      <c r="B385" s="12"/>
      <c r="C385" s="16"/>
      <c r="D385" s="12"/>
      <c r="E385" s="16"/>
      <c r="F385" s="12"/>
      <c r="G385" s="16"/>
      <c r="I385" s="56"/>
      <c r="J385" s="56"/>
      <c r="K385" s="56"/>
      <c r="L385" s="56"/>
      <c r="M385" s="56"/>
      <c r="N385" s="56"/>
    </row>
    <row r="386" spans="2:14" x14ac:dyDescent="0.2">
      <c r="B386" s="12"/>
      <c r="C386" s="16"/>
      <c r="D386" s="12"/>
      <c r="E386" s="16"/>
      <c r="F386" s="12"/>
      <c r="G386" s="16"/>
      <c r="I386" s="56"/>
      <c r="J386" s="56"/>
      <c r="K386" s="56"/>
      <c r="L386" s="56"/>
      <c r="M386" s="56"/>
      <c r="N386" s="56"/>
    </row>
    <row r="387" spans="2:14" x14ac:dyDescent="0.2">
      <c r="B387" s="12"/>
      <c r="C387" s="16"/>
      <c r="D387" s="12"/>
      <c r="E387" s="16"/>
      <c r="F387" s="12"/>
      <c r="G387" s="16"/>
      <c r="I387" s="56"/>
      <c r="J387" s="56"/>
      <c r="K387" s="56"/>
      <c r="L387" s="56"/>
      <c r="M387" s="56"/>
      <c r="N387" s="56"/>
    </row>
    <row r="388" spans="2:14" x14ac:dyDescent="0.2">
      <c r="B388" s="25"/>
      <c r="C388" s="25"/>
      <c r="D388" s="25"/>
      <c r="E388" s="25"/>
      <c r="F388" s="25"/>
      <c r="G388" s="25"/>
    </row>
    <row r="389" spans="2:14" x14ac:dyDescent="0.2">
      <c r="B389" s="25"/>
      <c r="C389" s="25"/>
      <c r="D389" s="25"/>
      <c r="E389" s="25"/>
      <c r="F389" s="25"/>
      <c r="G389" s="25"/>
    </row>
    <row r="390" spans="2:14" x14ac:dyDescent="0.2">
      <c r="B390" s="25"/>
      <c r="C390" s="25"/>
      <c r="D390" s="25"/>
      <c r="E390" s="25"/>
      <c r="F390" s="25"/>
      <c r="G390" s="25"/>
    </row>
    <row r="391" spans="2:14" x14ac:dyDescent="0.2">
      <c r="B391" s="25"/>
      <c r="C391" s="25"/>
      <c r="D391" s="25"/>
      <c r="E391" s="25"/>
      <c r="F391" s="25"/>
      <c r="G391" s="25"/>
    </row>
    <row r="392" spans="2:14" x14ac:dyDescent="0.2">
      <c r="B392" s="25"/>
      <c r="C392" s="25"/>
      <c r="D392" s="25"/>
      <c r="E392" s="25"/>
      <c r="F392" s="25"/>
      <c r="G392" s="25"/>
    </row>
    <row r="393" spans="2:14" x14ac:dyDescent="0.2">
      <c r="B393" s="25"/>
      <c r="C393" s="25"/>
      <c r="D393" s="25"/>
      <c r="E393" s="25"/>
      <c r="F393" s="25"/>
      <c r="G393" s="25"/>
    </row>
    <row r="394" spans="2:14" x14ac:dyDescent="0.2">
      <c r="B394" s="25"/>
      <c r="C394" s="25"/>
      <c r="D394" s="25"/>
      <c r="E394" s="25"/>
      <c r="F394" s="25"/>
      <c r="G394" s="25"/>
    </row>
    <row r="395" spans="2:14" x14ac:dyDescent="0.2">
      <c r="B395" s="25"/>
      <c r="C395" s="25"/>
      <c r="D395" s="25"/>
      <c r="E395" s="25"/>
      <c r="F395" s="25"/>
      <c r="G395" s="25"/>
    </row>
    <row r="396" spans="2:14" x14ac:dyDescent="0.2">
      <c r="B396" s="25"/>
      <c r="C396" s="25"/>
      <c r="D396" s="25"/>
      <c r="E396" s="25"/>
      <c r="F396" s="25"/>
      <c r="G396" s="25"/>
    </row>
    <row r="397" spans="2:14" x14ac:dyDescent="0.2">
      <c r="B397" s="25"/>
      <c r="C397" s="25"/>
      <c r="D397" s="25"/>
      <c r="E397" s="25"/>
      <c r="F397" s="25"/>
      <c r="G397" s="25"/>
    </row>
    <row r="398" spans="2:14" x14ac:dyDescent="0.2">
      <c r="B398" s="25"/>
      <c r="C398" s="25"/>
      <c r="D398" s="25"/>
      <c r="E398" s="25"/>
      <c r="F398" s="25"/>
      <c r="G398" s="25"/>
    </row>
    <row r="399" spans="2:14" x14ac:dyDescent="0.2">
      <c r="B399" s="25"/>
    </row>
    <row r="400" spans="2:14" x14ac:dyDescent="0.2">
      <c r="B400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customHeight="1" thickBot="1" x14ac:dyDescent="0.25">
      <c r="A356" s="39" t="s">
        <v>15</v>
      </c>
      <c r="B356" s="37">
        <f>'3.физ-всего'!B356+'4.юрид-всего'!B356+'5.нерез-всего'!B188</f>
        <v>592417556.70000005</v>
      </c>
      <c r="C356" s="41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3.4530236586107903</v>
      </c>
      <c r="D356" s="37">
        <f>'3.физ-всего'!D356+'4.юрид-всего'!D356+'5.нерез-всего'!D188</f>
        <v>264972110.82999998</v>
      </c>
      <c r="E356" s="41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1.893441420721385</v>
      </c>
      <c r="F356" s="37">
        <f>'3.физ-всего'!F356+'4.юрид-всего'!F356+'5.нерез-всего'!F188</f>
        <v>173396305.61000001</v>
      </c>
      <c r="G356" s="41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0.52256362148279922</v>
      </c>
      <c r="H356" s="37">
        <f t="shared" ref="H356:H367" si="44">J356+L356+N356+P356+R356+T356</f>
        <v>154049140.26000002</v>
      </c>
      <c r="I356" s="41">
        <f t="shared" ref="I356:I367" si="45">(J356*K356+L356*M356+N356*O356+P356*Q356+R356*S356+T356*U356)/(J356+L356+N356+P356+R356+T356)</f>
        <v>9.4340810030866713</v>
      </c>
      <c r="J356" s="37">
        <f>'3.физ-всего'!J356+'4.юрид-всего'!J356+'5.нерез-всего'!J188</f>
        <v>17317941.710000001</v>
      </c>
      <c r="K356" s="41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4.9062956836572011</v>
      </c>
      <c r="L356" s="37">
        <f>'3.физ-всего'!L356+'4.юрид-всего'!L356+'5.нерез-всего'!L188</f>
        <v>17127100.890000001</v>
      </c>
      <c r="M356" s="41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9.0718198218951578</v>
      </c>
      <c r="N356" s="37">
        <f>'3.физ-всего'!N356+'4.юрид-всего'!N356+'5.нерез-всего'!N188</f>
        <v>26631542.600000001</v>
      </c>
      <c r="O356" s="41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9.8506779703666059</v>
      </c>
      <c r="P356" s="37">
        <f>'3.физ-всего'!P356+'4.юрид-всего'!P356+'5.нерез-всего'!P188</f>
        <v>57181889.699999996</v>
      </c>
      <c r="Q356" s="41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9.8161872885061623</v>
      </c>
      <c r="R356" s="37">
        <f>'3.физ-всего'!R356+'4.юрид-всего'!R356+'5.нерез-всего'!R188</f>
        <v>34715618.059999995</v>
      </c>
      <c r="S356" s="41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10.894786969006619</v>
      </c>
      <c r="T356" s="37">
        <f>'3.физ-всего'!T356+'4.юрид-всего'!T356+'5.нерез-всего'!T188</f>
        <v>1075047.3</v>
      </c>
      <c r="U356" s="41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10.32977766457345</v>
      </c>
    </row>
    <row r="357" spans="1:21" ht="14.25" customHeight="1" x14ac:dyDescent="0.2">
      <c r="A357" s="46" t="s">
        <v>92</v>
      </c>
      <c r="B357" s="36">
        <f>'3.физ-всего'!B357+'4.юрид-всего'!B357+'5.нерез-всего'!B189</f>
        <v>611333923.66999996</v>
      </c>
      <c r="C357" s="40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3.6490462034786191</v>
      </c>
      <c r="D357" s="36">
        <f>'3.физ-всего'!D357+'4.юрид-всего'!D357+'5.нерез-всего'!D189</f>
        <v>268132370.08000004</v>
      </c>
      <c r="E357" s="40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2.0734378403820672</v>
      </c>
      <c r="F357" s="36">
        <f>'3.физ-всего'!F357+'4.юрид-всего'!F357+'5.нерез-всего'!F189</f>
        <v>176541999.28</v>
      </c>
      <c r="G357" s="40">
        <f>('3.физ-всего'!F357*'3.физ-всего'!G357+'4.юрид-всего'!F357*'4.юрид-всего'!G357+'5.нерез-всего'!F189*'5.нерез-всего'!G189)/('3.физ-всего'!F357+'4.юрид-всего'!F357+'5.нерез-всего'!F189)</f>
        <v>0.61519294240372802</v>
      </c>
      <c r="H357" s="36">
        <f t="shared" si="44"/>
        <v>166659554.30999997</v>
      </c>
      <c r="I357" s="40">
        <f t="shared" si="45"/>
        <v>9.3977362735670269</v>
      </c>
      <c r="J357" s="36">
        <f>'3.физ-всего'!J357+'4.юрид-всего'!J357+'5.нерез-всего'!J189</f>
        <v>17806501.890000001</v>
      </c>
      <c r="K357" s="40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4.4573859474708994</v>
      </c>
      <c r="L357" s="36">
        <f>'3.физ-всего'!L357+'4.юрид-всего'!L357+'5.нерез-всего'!L189</f>
        <v>19803870.310000002</v>
      </c>
      <c r="M357" s="40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9.3563052999209617</v>
      </c>
      <c r="N357" s="36">
        <f>'3.физ-всего'!N357+'4.юрид-всего'!N357+'5.нерез-всего'!N189</f>
        <v>26034455.239999995</v>
      </c>
      <c r="O357" s="40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9.7618958837065897</v>
      </c>
      <c r="P357" s="36">
        <f>'3.физ-всего'!P357+'4.юрид-всего'!P357+'5.нерез-всего'!P189</f>
        <v>68002876.679999992</v>
      </c>
      <c r="Q357" s="40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9.9696038744724689</v>
      </c>
      <c r="R357" s="36">
        <f>'3.физ-всего'!R357+'4.юрид-всего'!R357+'5.нерез-всего'!R189</f>
        <v>33915641.710000001</v>
      </c>
      <c r="S357" s="40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10.558716725136071</v>
      </c>
      <c r="T357" s="36">
        <f>'3.физ-всего'!T357+'4.юрид-всего'!T357+'5.нерез-всего'!T189</f>
        <v>1096208.4800000002</v>
      </c>
      <c r="U357" s="40">
        <f>('3.физ-всего'!T357*'3.физ-всего'!U357+'4.юрид-всего'!T357*'4.юрид-всего'!U357+'5.нерез-всего'!T189*'5.нерез-всего'!U189)/('3.физ-всего'!T357+'4.юрид-всего'!T357+'5.нерез-всего'!T189)</f>
        <v>10.352039243392818</v>
      </c>
    </row>
    <row r="358" spans="1:21" ht="14.25" customHeight="1" x14ac:dyDescent="0.2">
      <c r="A358" s="38" t="s">
        <v>1</v>
      </c>
      <c r="B358" s="36">
        <f>'3.физ-всего'!B358+'4.юрид-всего'!B358+'5.нерез-всего'!B190</f>
        <v>648211312.76999998</v>
      </c>
      <c r="C358" s="40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3.8461385260536352</v>
      </c>
      <c r="D358" s="36">
        <f>'3.физ-всего'!D358+'4.юрид-всего'!D358+'5.нерез-всего'!D190</f>
        <v>298166254.06</v>
      </c>
      <c r="E358" s="40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2.6488006012332677</v>
      </c>
      <c r="F358" s="36">
        <f>'3.физ-всего'!F358+'4.юрид-всего'!F358+'5.нерез-всего'!F190</f>
        <v>179367772.36000001</v>
      </c>
      <c r="G358" s="40">
        <f>('3.физ-всего'!F358*'3.физ-всего'!G358+'4.юрид-всего'!F358*'4.юрид-всего'!G358+'5.нерез-всего'!F190*'5.нерез-всего'!G190)/('3.физ-всего'!F358+'4.юрид-всего'!F358+'5.нерез-всего'!F190)</f>
        <v>0.49738597193670497</v>
      </c>
      <c r="H358" s="36">
        <f t="shared" si="44"/>
        <v>170677286.35000002</v>
      </c>
      <c r="I358" s="40">
        <f t="shared" si="45"/>
        <v>9.4571021767214738</v>
      </c>
      <c r="J358" s="36">
        <f>'3.физ-всего'!J358+'4.юрид-всего'!J358+'5.нерез-всего'!J190</f>
        <v>19864352.309999999</v>
      </c>
      <c r="K358" s="40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4.8073142235363449</v>
      </c>
      <c r="L358" s="36">
        <f>'3.физ-всего'!L358+'4.юрид-всего'!L358+'5.нерез-всего'!L190</f>
        <v>19354126.800000001</v>
      </c>
      <c r="M358" s="40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9.5291615378948382</v>
      </c>
      <c r="N358" s="36">
        <f>'3.физ-всего'!N358+'4.юрид-всего'!N358+'5.нерез-всего'!N190</f>
        <v>27613915.340000004</v>
      </c>
      <c r="O358" s="40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9.6360389608263635</v>
      </c>
      <c r="P358" s="36">
        <f>'3.физ-всего'!P358+'4.юрид-всего'!P358+'5.нерез-всего'!P190</f>
        <v>67197700.469999999</v>
      </c>
      <c r="Q358" s="40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10.143374852142452</v>
      </c>
      <c r="R358" s="36">
        <f>'3.физ-всего'!R358+'4.юрид-всего'!R358+'5.нерез-всего'!R190</f>
        <v>35526724.060000002</v>
      </c>
      <c r="S358" s="40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10.553076672659582</v>
      </c>
      <c r="T358" s="36">
        <f>'3.физ-всего'!T358+'4.юрид-всего'!T358+'5.нерез-всего'!T190</f>
        <v>1120467.3699999999</v>
      </c>
      <c r="U358" s="40">
        <f>('3.физ-всего'!T358*'3.физ-всего'!U358+'4.юрид-всего'!T358*'4.юрид-всего'!U358+'5.нерез-всего'!T190*'5.нерез-всего'!U190)/('3.физ-всего'!T358+'4.юрид-всего'!T358+'5.нерез-всего'!T190)</f>
        <v>10.32897555437067</v>
      </c>
    </row>
    <row r="359" spans="1:21" ht="14.25" customHeight="1" x14ac:dyDescent="0.2">
      <c r="A359" s="38" t="s">
        <v>2</v>
      </c>
      <c r="B359" s="36">
        <f>'3.физ-всего'!B359+'4.юрид-всего'!B359+'5.нерез-всего'!B191</f>
        <v>668616967.1500001</v>
      </c>
      <c r="C359" s="40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3.81692786787141</v>
      </c>
      <c r="D359" s="36">
        <f>'3.физ-всего'!D359+'4.юрид-всего'!D359+'5.нерез-всего'!D191</f>
        <v>303986547.51999998</v>
      </c>
      <c r="E359" s="40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2.548475793596197</v>
      </c>
      <c r="F359" s="36">
        <f>'3.физ-всего'!F359+'4.юрид-всего'!F359+'5.нерез-всего'!F191</f>
        <v>185598544.69999999</v>
      </c>
      <c r="G359" s="40">
        <f>('3.физ-всего'!F359*'3.физ-всего'!G359+'4.юрид-всего'!F359*'4.юрид-всего'!G359+'5.нерез-всего'!F191*'5.нерез-всего'!G191)/('3.физ-всего'!F359+'4.юрид-всего'!F359+'5.нерез-всего'!F191)</f>
        <v>0.63264041398596171</v>
      </c>
      <c r="H359" s="36">
        <f t="shared" si="44"/>
        <v>179031874.93000004</v>
      </c>
      <c r="I359" s="40">
        <f t="shared" si="45"/>
        <v>9.2717748580118631</v>
      </c>
      <c r="J359" s="36">
        <f>'3.физ-всего'!J359+'4.юрид-всего'!J359+'5.нерез-всего'!J191</f>
        <v>22467388.260000002</v>
      </c>
      <c r="K359" s="40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4.5144264721537315</v>
      </c>
      <c r="L359" s="36">
        <f>'3.физ-всего'!L359+'4.юрид-всего'!L359+'5.нерез-всего'!L191</f>
        <v>17347541.41</v>
      </c>
      <c r="M359" s="40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9.6341433258178064</v>
      </c>
      <c r="N359" s="36">
        <f>'3.физ-всего'!N359+'4.юрид-всего'!N359+'5.нерез-всего'!N191</f>
        <v>35020706.890000001</v>
      </c>
      <c r="O359" s="40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8.9154283705836512</v>
      </c>
      <c r="P359" s="36">
        <f>'3.физ-всего'!P359+'4.юрид-всего'!P359+'5.нерез-всего'!P191</f>
        <v>65189696.300000004</v>
      </c>
      <c r="Q359" s="40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10.462254138062303</v>
      </c>
      <c r="R359" s="36">
        <f>'3.физ-всего'!R359+'4.юрид-всего'!R359+'5.нерез-всего'!R191</f>
        <v>37617256.300000004</v>
      </c>
      <c r="S359" s="40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10.172299387922108</v>
      </c>
      <c r="T359" s="36">
        <f>'3.физ-всего'!T359+'4.юрид-всего'!T359+'5.нерез-всего'!T191</f>
        <v>1389285.77</v>
      </c>
      <c r="U359" s="40">
        <f>('3.физ-всего'!T359*'3.физ-всего'!U359+'4.юрид-всего'!T359*'4.юрид-всего'!U359+'5.нерез-всего'!T191*'5.нерез-всего'!U191)/('3.физ-всего'!T359+'4.юрид-всего'!T359+'5.нерез-всего'!T191)</f>
        <v>10.420748258725764</v>
      </c>
    </row>
    <row r="360" spans="1:21" ht="14.25" customHeight="1" x14ac:dyDescent="0.2">
      <c r="A360" s="38" t="s">
        <v>3</v>
      </c>
      <c r="B360" s="36">
        <f>'3.физ-всего'!B360+'4.юрид-всего'!B360+'5.нерез-всего'!B192</f>
        <v>687935981.03999996</v>
      </c>
      <c r="C360" s="40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3.7392505043719049</v>
      </c>
      <c r="D360" s="36">
        <f>'3.физ-всего'!D360+'4.юрид-всего'!D360+'5.нерез-всего'!D192</f>
        <v>300330320.66000003</v>
      </c>
      <c r="E360" s="40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2.4284012254229119</v>
      </c>
      <c r="F360" s="36">
        <f>'3.физ-всего'!F360+'4.юрид-всего'!F360+'5.нерез-всего'!F192</f>
        <v>203493746.07999998</v>
      </c>
      <c r="G360" s="40">
        <f>('3.физ-всего'!F360*'3.физ-всего'!G360+'4.юрид-всего'!F360*'4.юрид-всего'!G360+'5.нерез-всего'!F192*'5.нерез-всего'!G192)/('3.физ-всего'!F360+'4.юрид-всего'!F360+'5.нерез-всего'!F192)</f>
        <v>0.63487530652568336</v>
      </c>
      <c r="H360" s="36">
        <f t="shared" si="44"/>
        <v>184111914.29999998</v>
      </c>
      <c r="I360" s="40">
        <f t="shared" si="45"/>
        <v>9.3087364685469556</v>
      </c>
      <c r="J360" s="36">
        <f>'3.физ-всего'!J360+'4.юрид-всего'!J360+'5.нерез-всего'!J192</f>
        <v>24805334.869999997</v>
      </c>
      <c r="K360" s="40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4.1238778636371638</v>
      </c>
      <c r="L360" s="36">
        <f>'3.физ-всего'!L360+'4.юрид-всего'!L360+'5.нерез-всего'!L192</f>
        <v>19812734.869999997</v>
      </c>
      <c r="M360" s="40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9.0926973889395217</v>
      </c>
      <c r="N360" s="36">
        <f>'3.физ-всего'!N360+'4.юрид-всего'!N360+'5.нерез-всего'!N192</f>
        <v>37367046.030000001</v>
      </c>
      <c r="O360" s="40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9.0665517101272517</v>
      </c>
      <c r="P360" s="36">
        <f>'3.физ-всего'!P360+'4.юрид-всего'!P360+'5.нерез-всего'!P192</f>
        <v>65656477.829999998</v>
      </c>
      <c r="Q360" s="40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10.932601347922501</v>
      </c>
      <c r="R360" s="36">
        <f>'3.физ-всего'!R360+'4.юрид-всего'!R360+'5.нерез-всего'!R192</f>
        <v>35050138.790000007</v>
      </c>
      <c r="S360" s="40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10.259059558996384</v>
      </c>
      <c r="T360" s="36">
        <f>'3.физ-всего'!T360+'4.юрид-всего'!T360+'5.нерез-всего'!T192</f>
        <v>1420181.91</v>
      </c>
      <c r="U360" s="40">
        <f>('3.физ-всего'!T360*'3.физ-всего'!U360+'4.юрид-всего'!T360*'4.юрид-всего'!U360+'5.нерез-всего'!T192*'5.нерез-всего'!U192)/('3.физ-всего'!T360+'4.юрид-всего'!T360+'5.нерез-всего'!T192)</f>
        <v>10.728275253273701</v>
      </c>
    </row>
    <row r="361" spans="1:21" ht="14.25" customHeight="1" x14ac:dyDescent="0.2">
      <c r="A361" s="38" t="s">
        <v>4</v>
      </c>
      <c r="B361" s="36">
        <f>'3.физ-всего'!B361+'4.юрид-всего'!B361+'5.нерез-всего'!B193</f>
        <v>697264767.13</v>
      </c>
      <c r="C361" s="40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3.650034709726262</v>
      </c>
      <c r="D361" s="36">
        <f>'3.физ-всего'!D361+'4.юрид-всего'!D361+'5.нерез-всего'!D193</f>
        <v>308441170.98000002</v>
      </c>
      <c r="E361" s="40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2.2363874162925126</v>
      </c>
      <c r="F361" s="36">
        <f>'3.физ-всего'!F361+'4.юрид-всего'!F361+'5.нерез-всего'!F193</f>
        <v>202912188.47</v>
      </c>
      <c r="G361" s="40">
        <f>('3.физ-всего'!F361*'3.физ-всего'!G361+'4.юрид-всего'!F361*'4.юрид-всего'!G361+'5.нерез-всего'!F193*'5.нерез-всего'!G193)/('3.физ-всего'!F361+'4.юрид-всего'!F361+'5.нерез-всего'!F193)</f>
        <v>0.66079618870910828</v>
      </c>
      <c r="H361" s="36">
        <f t="shared" si="44"/>
        <v>185911407.68000001</v>
      </c>
      <c r="I361" s="40">
        <f t="shared" si="45"/>
        <v>9.2579743714621952</v>
      </c>
      <c r="J361" s="36">
        <f>'3.физ-всего'!J361+'4.юрид-всего'!J361+'5.нерез-всего'!J193</f>
        <v>26779706.460000001</v>
      </c>
      <c r="K361" s="40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3.980969122758637</v>
      </c>
      <c r="L361" s="36">
        <f>'3.физ-всего'!L361+'4.юрид-всего'!L361+'5.нерез-всего'!L193</f>
        <v>20945539.830000002</v>
      </c>
      <c r="M361" s="40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9.2116046374584908</v>
      </c>
      <c r="N361" s="36">
        <f>'3.физ-всего'!N361+'4.юрид-всего'!N361+'5.нерез-всего'!N193</f>
        <v>37399689.909999996</v>
      </c>
      <c r="O361" s="40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9.1481205337538984</v>
      </c>
      <c r="P361" s="36">
        <f>'3.физ-всего'!P361+'4.юрид-всего'!P361+'5.нерез-всего'!P193</f>
        <v>65436265.670000002</v>
      </c>
      <c r="Q361" s="40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11.032048337719599</v>
      </c>
      <c r="R361" s="36">
        <f>'3.физ-всего'!R361+'4.юрид-всего'!R361+'5.нерез-всего'!R193</f>
        <v>33728559.189999998</v>
      </c>
      <c r="S361" s="40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10.107750569074907</v>
      </c>
      <c r="T361" s="36">
        <f>'3.физ-всего'!T361+'4.юрид-всего'!T361+'5.нерез-всего'!T193</f>
        <v>1621646.6199999999</v>
      </c>
      <c r="U361" s="40">
        <f>('3.физ-всего'!T361*'3.физ-всего'!U361+'4.юрид-всего'!T361*'4.юрид-всего'!U361+'5.нерез-всего'!T193*'5.нерез-всего'!U193)/('3.физ-всего'!T361+'4.юрид-всего'!T361+'5.нерез-всего'!T193)</f>
        <v>10.272922973933751</v>
      </c>
    </row>
    <row r="362" spans="1:21" ht="14.25" customHeight="1" x14ac:dyDescent="0.2">
      <c r="A362" s="38" t="s">
        <v>5</v>
      </c>
      <c r="B362" s="36">
        <f>'3.физ-всего'!B362+'4.юрид-всего'!B362+'5.нерез-всего'!B194</f>
        <v>704190931.8599999</v>
      </c>
      <c r="C362" s="40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3.6796560779745344</v>
      </c>
      <c r="D362" s="36">
        <f>'3.физ-всего'!D362+'4.юрид-всего'!D362+'5.нерез-всего'!D194</f>
        <v>287728743.06000006</v>
      </c>
      <c r="E362" s="40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2.269616168649589</v>
      </c>
      <c r="F362" s="36">
        <f>'3.физ-всего'!F362+'4.юрид-всего'!F362+'5.нерез-всего'!F194</f>
        <v>214055584.26000002</v>
      </c>
      <c r="G362" s="40">
        <f>('3.физ-всего'!F362*'3.физ-всего'!G362+'4.юрид-всего'!F362*'4.юрид-всего'!G362+'5.нерез-всего'!F194*'5.нерез-всего'!G194)/('3.физ-всего'!F362+'4.юрид-всего'!F362+'5.нерез-всего'!F194)</f>
        <v>0.72020393148140094</v>
      </c>
      <c r="H362" s="36">
        <f t="shared" si="44"/>
        <v>202406604.53999999</v>
      </c>
      <c r="I362" s="40">
        <f t="shared" si="45"/>
        <v>8.8138574615871601</v>
      </c>
      <c r="J362" s="36">
        <f>'3.физ-всего'!J362+'4.юрид-всего'!J362+'5.нерез-всего'!J194</f>
        <v>26846769.07</v>
      </c>
      <c r="K362" s="40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3.8587145744238338</v>
      </c>
      <c r="L362" s="36">
        <f>'3.физ-всего'!L362+'4.юрид-всего'!L362+'5.нерез-всего'!L194</f>
        <v>43360295.090000004</v>
      </c>
      <c r="M362" s="40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6.6232435802571938</v>
      </c>
      <c r="N362" s="36">
        <f>'3.физ-всего'!N362+'4.юрид-всего'!N362+'5.нерез-всего'!N194</f>
        <v>40182699.469999999</v>
      </c>
      <c r="O362" s="40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10.329629311236015</v>
      </c>
      <c r="P362" s="36">
        <f>'3.физ-всего'!P362+'4.юрид-всего'!P362+'5.нерез-всего'!P194</f>
        <v>56260544.599999994</v>
      </c>
      <c r="Q362" s="40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11.063516540161624</v>
      </c>
      <c r="R362" s="36">
        <f>'3.физ-всего'!R362+'4.юрид-всего'!R362+'5.нерез-всего'!R194</f>
        <v>32365939.439999998</v>
      </c>
      <c r="S362" s="40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10.304224452719914</v>
      </c>
      <c r="T362" s="36">
        <f>'3.физ-всего'!T362+'4.юрид-всего'!T362+'5.нерез-всего'!T194</f>
        <v>3390356.87</v>
      </c>
      <c r="U362" s="40">
        <f>('3.физ-всего'!T362*'3.физ-всего'!U362+'4.юрид-всего'!T362*'4.юрид-всего'!U362+'5.нерез-всего'!T194*'5.нерез-всего'!U194)/('3.физ-всего'!T362+'4.юрид-всего'!T362+'5.нерез-всего'!T194)</f>
        <v>6.5436727657817357</v>
      </c>
    </row>
    <row r="363" spans="1:21" ht="14.25" hidden="1" customHeight="1" x14ac:dyDescent="0.2">
      <c r="A363" s="38" t="s">
        <v>6</v>
      </c>
      <c r="B363" s="36">
        <f>'3.физ-всего'!B363+'4.юрид-всего'!B363+'5.нерез-всего'!B195</f>
        <v>0</v>
      </c>
      <c r="C363" s="40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36">
        <f>'3.физ-всего'!D363+'4.юрид-всего'!D363+'5.нерез-всего'!D195</f>
        <v>0</v>
      </c>
      <c r="E363" s="40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36">
        <f>'3.физ-всего'!F363+'4.юрид-всего'!F363+'5.нерез-всего'!F195</f>
        <v>0</v>
      </c>
      <c r="G363" s="40" t="e">
        <f>('3.физ-всего'!F363*'3.физ-всего'!G363+'4.юрид-всего'!F363*'4.юрид-всего'!G363+'5.нерез-всего'!F195*'5.нерез-всего'!G195)/('3.физ-всего'!F363+'4.юрид-всего'!F363+'5.нерез-всего'!F195)</f>
        <v>#DIV/0!</v>
      </c>
      <c r="H363" s="36">
        <f t="shared" si="44"/>
        <v>0</v>
      </c>
      <c r="I363" s="40" t="e">
        <f t="shared" si="45"/>
        <v>#DIV/0!</v>
      </c>
      <c r="J363" s="36">
        <f>'3.физ-всего'!J363+'4.юрид-всего'!J363+'5.нерез-всего'!J195</f>
        <v>0</v>
      </c>
      <c r="K363" s="40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36">
        <f>'3.физ-всего'!L363+'4.юрид-всего'!L363+'5.нерез-всего'!L195</f>
        <v>0</v>
      </c>
      <c r="M363" s="40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36">
        <f>'3.физ-всего'!N363+'4.юрид-всего'!N363+'5.нерез-всего'!N195</f>
        <v>0</v>
      </c>
      <c r="O363" s="40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36">
        <f>'3.физ-всего'!P363+'4.юрид-всего'!P363+'5.нерез-всего'!P195</f>
        <v>0</v>
      </c>
      <c r="Q363" s="40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36">
        <f>'3.физ-всего'!R363+'4.юрид-всего'!R363+'5.нерез-всего'!R195</f>
        <v>0</v>
      </c>
      <c r="S363" s="40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  <c r="T363" s="36">
        <f>'3.физ-всего'!T363+'4.юрид-всего'!T363+'5.нерез-всего'!T195</f>
        <v>0</v>
      </c>
      <c r="U363" s="40" t="e">
        <f>('3.физ-всего'!T363*'3.физ-всего'!U363+'4.юрид-всего'!T363*'4.юрид-всего'!U363+'5.нерез-всего'!T195*'5.нерез-всего'!U195)/('3.физ-всего'!T363+'4.юрид-всего'!T363+'5.нерез-всего'!T195)</f>
        <v>#DIV/0!</v>
      </c>
    </row>
    <row r="364" spans="1:21" ht="14.25" hidden="1" customHeight="1" x14ac:dyDescent="0.2">
      <c r="A364" s="38" t="s">
        <v>7</v>
      </c>
      <c r="B364" s="36">
        <f>'3.физ-всего'!B364+'4.юрид-всего'!B364+'5.нерез-всего'!B196</f>
        <v>0</v>
      </c>
      <c r="C364" s="40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36">
        <f>'3.физ-всего'!D364+'4.юрид-всего'!D364+'5.нерез-всего'!D196</f>
        <v>0</v>
      </c>
      <c r="E364" s="40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36">
        <f>'3.физ-всего'!F364+'4.юрид-всего'!F364+'5.нерез-всего'!F196</f>
        <v>0</v>
      </c>
      <c r="G364" s="40" t="e">
        <f>('3.физ-всего'!F364*'3.физ-всего'!G364+'4.юрид-всего'!F364*'4.юрид-всего'!G364+'5.нерез-всего'!F196*'5.нерез-всего'!G196)/('3.физ-всего'!F364+'4.юрид-всего'!F364+'5.нерез-всего'!F196)</f>
        <v>#DIV/0!</v>
      </c>
      <c r="H364" s="36">
        <f t="shared" si="44"/>
        <v>0</v>
      </c>
      <c r="I364" s="40" t="e">
        <f t="shared" si="45"/>
        <v>#DIV/0!</v>
      </c>
      <c r="J364" s="36">
        <f>'3.физ-всего'!J364+'4.юрид-всего'!J364+'5.нерез-всего'!J196</f>
        <v>0</v>
      </c>
      <c r="K364" s="40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36">
        <f>'3.физ-всего'!L364+'4.юрид-всего'!L364+'5.нерез-всего'!L196</f>
        <v>0</v>
      </c>
      <c r="M364" s="40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36">
        <f>'3.физ-всего'!N364+'4.юрид-всего'!N364+'5.нерез-всего'!N196</f>
        <v>0</v>
      </c>
      <c r="O364" s="40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36">
        <f>'3.физ-всего'!P364+'4.юрид-всего'!P364+'5.нерез-всего'!P196</f>
        <v>0</v>
      </c>
      <c r="Q364" s="40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36">
        <f>'3.физ-всего'!R364+'4.юрид-всего'!R364+'5.нерез-всего'!R196</f>
        <v>0</v>
      </c>
      <c r="S364" s="40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  <c r="T364" s="36">
        <f>'3.физ-всего'!T364+'4.юрид-всего'!T364+'5.нерез-всего'!T196</f>
        <v>0</v>
      </c>
      <c r="U364" s="40" t="e">
        <f>('3.физ-всего'!T364*'3.физ-всего'!U364+'4.юрид-всего'!T364*'4.юрид-всего'!U364+'5.нерез-всего'!T196*'5.нерез-всего'!U196)/('3.физ-всего'!T364+'4.юрид-всего'!T364+'5.нерез-всего'!T196)</f>
        <v>#DIV/0!</v>
      </c>
    </row>
    <row r="365" spans="1:21" ht="14.25" hidden="1" customHeight="1" x14ac:dyDescent="0.2">
      <c r="A365" s="38" t="s">
        <v>8</v>
      </c>
      <c r="B365" s="36">
        <f>'3.физ-всего'!B365+'4.юрид-всего'!B365+'5.нерез-всего'!B197</f>
        <v>0</v>
      </c>
      <c r="C365" s="40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36">
        <f>'3.физ-всего'!D365+'4.юрид-всего'!D365+'5.нерез-всего'!D197</f>
        <v>0</v>
      </c>
      <c r="E365" s="40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36">
        <f>'3.физ-всего'!F365+'4.юрид-всего'!F365+'5.нерез-всего'!F197</f>
        <v>0</v>
      </c>
      <c r="G365" s="40" t="e">
        <f>('3.физ-всего'!F365*'3.физ-всего'!G365+'4.юрид-всего'!F365*'4.юрид-всего'!G365+'5.нерез-всего'!F197*'5.нерез-всего'!G197)/('3.физ-всего'!F365+'4.юрид-всего'!F365+'5.нерез-всего'!F197)</f>
        <v>#DIV/0!</v>
      </c>
      <c r="H365" s="36">
        <f t="shared" si="44"/>
        <v>0</v>
      </c>
      <c r="I365" s="40" t="e">
        <f t="shared" si="45"/>
        <v>#DIV/0!</v>
      </c>
      <c r="J365" s="36">
        <f>'3.физ-всего'!J365+'4.юрид-всего'!J365+'5.нерез-всего'!J197</f>
        <v>0</v>
      </c>
      <c r="K365" s="40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36">
        <f>'3.физ-всего'!L365+'4.юрид-всего'!L365+'5.нерез-всего'!L197</f>
        <v>0</v>
      </c>
      <c r="M365" s="40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36">
        <f>'3.физ-всего'!N365+'4.юрид-всего'!N365+'5.нерез-всего'!N197</f>
        <v>0</v>
      </c>
      <c r="O365" s="40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36">
        <f>'3.физ-всего'!P365+'4.юрид-всего'!P365+'5.нерез-всего'!P197</f>
        <v>0</v>
      </c>
      <c r="Q365" s="40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36">
        <f>'3.физ-всего'!R365+'4.юрид-всего'!R365+'5.нерез-всего'!R197</f>
        <v>0</v>
      </c>
      <c r="S365" s="40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  <c r="T365" s="36">
        <f>'3.физ-всего'!T365+'4.юрид-всего'!T365+'5.нерез-всего'!T197</f>
        <v>0</v>
      </c>
      <c r="U365" s="40" t="e">
        <f>('3.физ-всего'!T365*'3.физ-всего'!U365+'4.юрид-всего'!T365*'4.юрид-всего'!U365+'5.нерез-всего'!T197*'5.нерез-всего'!U197)/('3.физ-всего'!T365+'4.юрид-всего'!T365+'5.нерез-всего'!T197)</f>
        <v>#DIV/0!</v>
      </c>
    </row>
    <row r="366" spans="1:21" ht="14.25" hidden="1" customHeight="1" x14ac:dyDescent="0.2">
      <c r="A366" s="38" t="s">
        <v>9</v>
      </c>
      <c r="B366" s="36">
        <f>'3.физ-всего'!B366+'4.юрид-всего'!B366+'5.нерез-всего'!B198</f>
        <v>0</v>
      </c>
      <c r="C366" s="40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36">
        <f>'3.физ-всего'!D366+'4.юрид-всего'!D366+'5.нерез-всего'!D198</f>
        <v>0</v>
      </c>
      <c r="E366" s="40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36">
        <f>'3.физ-всего'!F366+'4.юрид-всего'!F366+'5.нерез-всего'!F198</f>
        <v>0</v>
      </c>
      <c r="G366" s="40" t="e">
        <f>('3.физ-всего'!F366*'3.физ-всего'!G366+'4.юрид-всего'!F366*'4.юрид-всего'!G366+'5.нерез-всего'!F198*'5.нерез-всего'!G198)/('3.физ-всего'!F366+'4.юрид-всего'!F366+'5.нерез-всего'!F198)</f>
        <v>#DIV/0!</v>
      </c>
      <c r="H366" s="36">
        <f t="shared" si="44"/>
        <v>0</v>
      </c>
      <c r="I366" s="40" t="e">
        <f t="shared" si="45"/>
        <v>#DIV/0!</v>
      </c>
      <c r="J366" s="36">
        <f>'3.физ-всего'!J366+'4.юрид-всего'!J366+'5.нерез-всего'!J198</f>
        <v>0</v>
      </c>
      <c r="K366" s="40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36">
        <f>'3.физ-всего'!L366+'4.юрид-всего'!L366+'5.нерез-всего'!L198</f>
        <v>0</v>
      </c>
      <c r="M366" s="40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36">
        <f>'3.физ-всего'!N366+'4.юрид-всего'!N366+'5.нерез-всего'!N198</f>
        <v>0</v>
      </c>
      <c r="O366" s="40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36">
        <f>'3.физ-всего'!P366+'4.юрид-всего'!P366+'5.нерез-всего'!P198</f>
        <v>0</v>
      </c>
      <c r="Q366" s="40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36">
        <f>'3.физ-всего'!R366+'4.юрид-всего'!R366+'5.нерез-всего'!R198</f>
        <v>0</v>
      </c>
      <c r="S366" s="40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  <c r="T366" s="36">
        <f>'3.физ-всего'!T366+'4.юрид-всего'!T366+'5.нерез-всего'!T198</f>
        <v>0</v>
      </c>
      <c r="U366" s="40" t="e">
        <f>('3.физ-всего'!T366*'3.физ-всего'!U366+'4.юрид-всего'!T366*'4.юрид-всего'!U366+'5.нерез-всего'!T198*'5.нерез-всего'!U198)/('3.физ-всего'!T366+'4.юрид-всего'!T366+'5.нерез-всего'!T198)</f>
        <v>#DIV/0!</v>
      </c>
    </row>
    <row r="367" spans="1:21" ht="14.25" hidden="1" customHeight="1" x14ac:dyDescent="0.2">
      <c r="A367" s="38" t="s">
        <v>14</v>
      </c>
      <c r="B367" s="36">
        <f>'3.физ-всего'!B367+'4.юрид-всего'!B367+'5.нерез-всего'!B199</f>
        <v>0</v>
      </c>
      <c r="C367" s="40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36">
        <f>'3.физ-всего'!D367+'4.юрид-всего'!D367+'5.нерез-всего'!D199</f>
        <v>0</v>
      </c>
      <c r="E367" s="40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36">
        <f>'3.физ-всего'!F367+'4.юрид-всего'!F367+'5.нерез-всего'!F199</f>
        <v>0</v>
      </c>
      <c r="G367" s="40" t="e">
        <f>('3.физ-всего'!F367*'3.физ-всего'!G367+'4.юрид-всего'!F367*'4.юрид-всего'!G367+'5.нерез-всего'!F199*'5.нерез-всего'!G199)/('3.физ-всего'!F367+'4.юрид-всего'!F367+'5.нерез-всего'!F199)</f>
        <v>#DIV/0!</v>
      </c>
      <c r="H367" s="36">
        <f t="shared" si="44"/>
        <v>0</v>
      </c>
      <c r="I367" s="40" t="e">
        <f t="shared" si="45"/>
        <v>#DIV/0!</v>
      </c>
      <c r="J367" s="36">
        <f>'3.физ-всего'!J367+'4.юрид-всего'!J367+'5.нерез-всего'!J199</f>
        <v>0</v>
      </c>
      <c r="K367" s="40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36">
        <f>'3.физ-всего'!L367+'4.юрид-всего'!L367+'5.нерез-всего'!L199</f>
        <v>0</v>
      </c>
      <c r="M367" s="40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36">
        <f>'3.физ-всего'!N367+'4.юрид-всего'!N367+'5.нерез-всего'!N199</f>
        <v>0</v>
      </c>
      <c r="O367" s="40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36">
        <f>'3.физ-всего'!P367+'4.юрид-всего'!P367+'5.нерез-всего'!P199</f>
        <v>0</v>
      </c>
      <c r="Q367" s="40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36">
        <f>'3.физ-всего'!R367+'4.юрид-всего'!R367+'5.нерез-всего'!R199</f>
        <v>0</v>
      </c>
      <c r="S367" s="40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  <c r="T367" s="36">
        <f>'3.физ-всего'!T367+'4.юрид-всего'!T367+'5.нерез-всего'!T199</f>
        <v>0</v>
      </c>
      <c r="U367" s="40" t="e">
        <f>('3.физ-всего'!T367*'3.физ-всего'!U367+'4.юрид-всего'!T367*'4.юрид-всего'!U367+'5.нерез-всего'!T199*'5.нерез-всего'!U199)/('3.физ-всего'!T367+'4.юрид-всего'!T367+'5.нерез-всего'!T199)</f>
        <v>#DIV/0!</v>
      </c>
    </row>
    <row r="368" spans="1:21" ht="14.25" hidden="1" customHeight="1" thickBot="1" x14ac:dyDescent="0.25">
      <c r="A368" s="39" t="s">
        <v>15</v>
      </c>
      <c r="B368" s="37">
        <f>'3.физ-всего'!B368+'4.юрид-всего'!B368+'5.нерез-всего'!B200</f>
        <v>0</v>
      </c>
      <c r="C368" s="41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37">
        <f>'3.физ-всего'!D368+'4.юрид-всего'!D368+'5.нерез-всего'!D200</f>
        <v>0</v>
      </c>
      <c r="E368" s="41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37">
        <f>'3.физ-всего'!F368+'4.юрид-всего'!F368+'5.нерез-всего'!F200</f>
        <v>0</v>
      </c>
      <c r="G368" s="41" t="e">
        <f>('3.физ-всего'!F368*'3.физ-всего'!G368+'4.юрид-всего'!F368*'4.юрид-всего'!G368+'5.нерез-всего'!F200*'5.нерез-всего'!G200)/('3.физ-всего'!F368+'4.юрид-всего'!F368+'5.нерез-всего'!F200)</f>
        <v>#DIV/0!</v>
      </c>
      <c r="H368" s="37">
        <f t="shared" ref="H368" si="46">J368+L368+N368+P368+R368+T368</f>
        <v>0</v>
      </c>
      <c r="I368" s="41" t="e">
        <f t="shared" ref="I368" si="47">(J368*K368+L368*M368+N368*O368+P368*Q368+R368*S368+T368*U368)/(J368+L368+N368+P368+R368+T368)</f>
        <v>#DIV/0!</v>
      </c>
      <c r="J368" s="37">
        <f>'3.физ-всего'!J368+'4.юрид-всего'!J368+'5.нерез-всего'!J200</f>
        <v>0</v>
      </c>
      <c r="K368" s="41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37">
        <f>'3.физ-всего'!L368+'4.юрид-всего'!L368+'5.нерез-всего'!L200</f>
        <v>0</v>
      </c>
      <c r="M368" s="41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37">
        <f>'3.физ-всего'!N368+'4.юрид-всего'!N368+'5.нерез-всего'!N200</f>
        <v>0</v>
      </c>
      <c r="O368" s="41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37">
        <f>'3.физ-всего'!P368+'4.юрид-всего'!P368+'5.нерез-всего'!P200</f>
        <v>0</v>
      </c>
      <c r="Q368" s="41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37">
        <f>'3.физ-всего'!R368+'4.юрид-всего'!R368+'5.нерез-всего'!R200</f>
        <v>0</v>
      </c>
      <c r="S368" s="41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  <c r="T368" s="37">
        <f>'3.физ-всего'!T368+'4.юрид-всего'!T368+'5.нерез-всего'!T200</f>
        <v>0</v>
      </c>
      <c r="U368" s="41" t="e">
        <f>('3.физ-всего'!T368*'3.физ-всего'!U368+'4.юрид-всего'!T368*'4.юрид-всего'!U368+'5.нерез-всего'!T200*'5.нерез-всего'!U200)/('3.физ-всего'!T368+'4.юрид-всего'!T368+'5.нерез-всего'!T200)</f>
        <v>#DIV/0!</v>
      </c>
    </row>
    <row r="369" spans="1:20" ht="4.5" customHeight="1" x14ac:dyDescent="0.2"/>
    <row r="370" spans="1:20" x14ac:dyDescent="0.2">
      <c r="A370" s="19" t="s">
        <v>53</v>
      </c>
      <c r="D370" s="15"/>
      <c r="E370" s="15"/>
      <c r="T370" s="20"/>
    </row>
    <row r="371" spans="1:20" x14ac:dyDescent="0.2">
      <c r="A371" s="14" t="s">
        <v>54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  <row r="384" spans="1:20" x14ac:dyDescent="0.2">
      <c r="B384" s="25"/>
      <c r="C384" s="25"/>
    </row>
    <row r="385" spans="2:3" x14ac:dyDescent="0.2">
      <c r="B385" s="25"/>
      <c r="C385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customHeight="1" thickBot="1" x14ac:dyDescent="0.25">
      <c r="A356" s="39" t="s">
        <v>15</v>
      </c>
      <c r="B356" s="37">
        <f>'7.физ-в нацвал'!B356+'11.физ-в инвал'!B356</f>
        <v>207651951.36000001</v>
      </c>
      <c r="C356" s="41">
        <f>('7.физ-в нацвал'!B356*'7.физ-в нацвал'!C356+'11.физ-в инвал'!B356*'11.физ-в инвал'!C356)/('7.физ-в нацвал'!B356+'11.физ-в инвал'!B356)</f>
        <v>5.1430053500042368</v>
      </c>
      <c r="D356" s="37">
        <f>'7.физ-в нацвал'!D356+'11.физ-в инвал'!D356</f>
        <v>8148799.8599999994</v>
      </c>
      <c r="E356" s="41">
        <f>('7.физ-в нацвал'!D356*'7.физ-в нацвал'!E356+'11.физ-в инвал'!D356*'11.физ-в инвал'!E356)/('7.физ-в нацвал'!D356+'11.физ-в инвал'!D356)</f>
        <v>3.6595897816049702E-2</v>
      </c>
      <c r="F356" s="37">
        <f>'7.физ-в нацвал'!F356+'11.физ-в инвал'!F356</f>
        <v>105957685.31999999</v>
      </c>
      <c r="G356" s="41">
        <f>('7.физ-в нацвал'!F356*'7.физ-в нацвал'!G356+'11.физ-в инвал'!F356*'11.физ-в инвал'!G356)/('7.физ-в нацвал'!F356+'11.физ-в инвал'!F356)</f>
        <v>0.69646931805304801</v>
      </c>
      <c r="H356" s="37">
        <f t="shared" ref="H356:H367" si="40">J356+L356+N356+P356+R356+T356</f>
        <v>93545466.179999992</v>
      </c>
      <c r="I356" s="41">
        <f t="shared" ref="I356:I367" si="41">(J356*K356+L356*M356+N356*O356+P356*Q356+R356*S356+T356*U356)/(J356+L356+N356+P356+R356+T356)</f>
        <v>10.624358912131724</v>
      </c>
      <c r="J356" s="37">
        <f>'7.физ-в нацвал'!J356+'11.физ-в инвал'!J356</f>
        <v>10816881.34</v>
      </c>
      <c r="K356" s="41">
        <f>('7.физ-в нацвал'!J356*'7.физ-в нацвал'!K356+'11.физ-в инвал'!J356*'11.физ-в инвал'!K356)/('7.физ-в нацвал'!J356+'11.физ-в инвал'!J356)</f>
        <v>4.58974017067289</v>
      </c>
      <c r="L356" s="37">
        <f>'7.физ-в нацвал'!L356+'11.физ-в инвал'!L356</f>
        <v>10925973.32</v>
      </c>
      <c r="M356" s="41">
        <f>('7.физ-в нацвал'!L356*'7.физ-в нацвал'!M356+'11.физ-в инвал'!L356*'11.физ-в инвал'!M356)/('7.физ-в нацвал'!L356+'11.физ-в инвал'!L356)</f>
        <v>10.099045224494478</v>
      </c>
      <c r="N356" s="37">
        <f>'7.физ-в нацвал'!N356+'11.физ-в инвал'!N356</f>
        <v>17580061.460000001</v>
      </c>
      <c r="O356" s="41">
        <f>('7.физ-в нацвал'!N356*'7.физ-в нацвал'!O356+'11.физ-в инвал'!N356*'11.физ-в инвал'!O356)/('7.физ-в нацвал'!N356+'11.физ-в инвал'!N356)</f>
        <v>10.868305522766903</v>
      </c>
      <c r="P356" s="37">
        <f>'7.физ-в нацвал'!P356+'11.физ-в инвал'!P356</f>
        <v>32138612.829999998</v>
      </c>
      <c r="Q356" s="41">
        <f>('7.физ-в нацвал'!P356*'7.физ-в нацвал'!Q356+'11.физ-в инвал'!P356*'11.физ-в инвал'!Q356)/('7.физ-в нацвал'!P356+'11.физ-в инвал'!P356)</f>
        <v>11.296138608658829</v>
      </c>
      <c r="R356" s="37">
        <f>'7.физ-в нацвал'!R356+'11.физ-в инвал'!R356</f>
        <v>21154350.43</v>
      </c>
      <c r="S356" s="41">
        <f>('7.физ-в нацвал'!R356*'7.физ-в нацвал'!S356+'11.физ-в инвал'!R356*'11.физ-в инвал'!S356)/('7.физ-в нацвал'!R356+'11.физ-в инвал'!R356)</f>
        <v>12.743015072138952</v>
      </c>
      <c r="T356" s="37">
        <f>'7.физ-в нацвал'!T356+'11.физ-в инвал'!T356</f>
        <v>929586.8</v>
      </c>
      <c r="U356" s="41">
        <f>('7.физ-в нацвал'!T356*'7.физ-в нацвал'!U356+'11.физ-в инвал'!T356*'11.физ-в инвал'!U356)/('7.физ-в нацвал'!T356+'11.физ-в инвал'!T356)</f>
        <v>10.9662950961653</v>
      </c>
    </row>
    <row r="357" spans="1:21" ht="14.25" customHeight="1" x14ac:dyDescent="0.2">
      <c r="A357" s="46" t="s">
        <v>92</v>
      </c>
      <c r="B357" s="36">
        <f>'7.физ-в нацвал'!B357+'11.физ-в инвал'!B357</f>
        <v>204893739.09</v>
      </c>
      <c r="C357" s="40">
        <f>('7.физ-в нацвал'!B357*'7.физ-в нацвал'!C357+'11.физ-в инвал'!B357*'11.физ-в инвал'!C357)/('7.физ-в нацвал'!B357+'11.физ-в инвал'!B357)</f>
        <v>5.2685540545674252</v>
      </c>
      <c r="D357" s="36">
        <f>'7.физ-в нацвал'!D357+'11.физ-в инвал'!D357</f>
        <v>7123590.8700000001</v>
      </c>
      <c r="E357" s="40">
        <f>('7.физ-в нацвал'!D357*'7.физ-в нацвал'!E357+'11.физ-в инвал'!D357*'11.физ-в инвал'!E357)/('7.физ-в нацвал'!D357+'11.физ-в инвал'!D357)</f>
        <v>3.5613667633329404E-2</v>
      </c>
      <c r="F357" s="36">
        <f>'7.физ-в нацвал'!F357+'11.физ-в инвал'!F357</f>
        <v>101663875.34999999</v>
      </c>
      <c r="G357" s="40">
        <f>('7.физ-в нацвал'!F357*'7.физ-в нацвал'!G357+'11.физ-в инвал'!F357*'11.физ-в инвал'!G357)/('7.физ-в нацвал'!F357+'11.физ-в инвал'!F357)</f>
        <v>0.71566622485338893</v>
      </c>
      <c r="H357" s="36">
        <f t="shared" si="40"/>
        <v>96106272.870000005</v>
      </c>
      <c r="I357" s="40">
        <f t="shared" si="41"/>
        <v>10.472600910517439</v>
      </c>
      <c r="J357" s="36">
        <f>'7.физ-в нацвал'!J357+'11.физ-в инвал'!J357</f>
        <v>12011424.710000001</v>
      </c>
      <c r="K357" s="40">
        <f>('7.физ-в нацвал'!J357*'7.физ-в нацвал'!K357+'11.физ-в инвал'!J357*'11.физ-в инвал'!K357)/('7.физ-в нацвал'!J357+'11.физ-в инвал'!J357)</f>
        <v>4.3399034887177859</v>
      </c>
      <c r="L357" s="36">
        <f>'7.физ-в нацвал'!L357+'11.физ-в инвал'!L357</f>
        <v>12067176.390000001</v>
      </c>
      <c r="M357" s="40">
        <f>('7.физ-в нацвал'!L357*'7.физ-в нацвал'!M357+'11.физ-в инвал'!L357*'11.физ-в инвал'!M357)/('7.физ-в нацвал'!L357+'11.физ-в инвал'!L357)</f>
        <v>10.374257383901583</v>
      </c>
      <c r="N357" s="36">
        <f>'7.физ-в нацвал'!N357+'11.физ-в инвал'!N357</f>
        <v>17853108.059999999</v>
      </c>
      <c r="O357" s="40">
        <f>('7.физ-в нацвал'!N357*'7.физ-в нацвал'!O357+'11.физ-в инвал'!N357*'11.физ-в инвал'!O357)/('7.физ-в нацвал'!N357+'11.физ-в инвал'!N357)</f>
        <v>10.723749289265177</v>
      </c>
      <c r="P357" s="36">
        <f>'7.физ-в нацвал'!P357+'11.физ-в инвал'!P357</f>
        <v>32572743.829999998</v>
      </c>
      <c r="Q357" s="40">
        <f>('7.физ-в нацвал'!P357*'7.физ-в нацвал'!Q357+'11.физ-в инвал'!P357*'11.физ-в инвал'!Q357)/('7.физ-в нацвал'!P357+'11.физ-в инвал'!P357)</f>
        <v>11.219617025272274</v>
      </c>
      <c r="R357" s="36">
        <f>'7.физ-в нацвал'!R357+'11.физ-в инвал'!R357</f>
        <v>20649115.32</v>
      </c>
      <c r="S357" s="40">
        <f>('7.физ-в нацвал'!R357*'7.физ-в нацвал'!S357+'11.физ-в инвал'!R357*'11.физ-в инвал'!S357)/('7.физ-в нацвал'!R357+'11.физ-в инвал'!R357)</f>
        <v>12.678186392379517</v>
      </c>
      <c r="T357" s="36">
        <f>'7.физ-в нацвал'!T357+'11.физ-в инвал'!T357</f>
        <v>952704.56</v>
      </c>
      <c r="U357" s="40">
        <f>('7.физ-в нацвал'!T357*'7.физ-в нацвал'!U357+'11.физ-в инвал'!T357*'11.физ-в инвал'!U357)/('7.физ-в нацвал'!T357+'11.физ-в инвал'!T357)</f>
        <v>10.986537133190581</v>
      </c>
    </row>
    <row r="358" spans="1:21" ht="14.25" customHeight="1" x14ac:dyDescent="0.2">
      <c r="A358" s="38" t="s">
        <v>1</v>
      </c>
      <c r="B358" s="36">
        <f>'7.физ-в нацвал'!B358+'11.физ-в инвал'!B358</f>
        <v>210707102.97999999</v>
      </c>
      <c r="C358" s="40">
        <f>('7.физ-в нацвал'!B358*'7.физ-в нацвал'!C358+'11.физ-в инвал'!B358*'11.физ-в инвал'!C358)/('7.физ-в нацвал'!B358+'11.физ-в инвал'!B358)</f>
        <v>5.2365762736922621</v>
      </c>
      <c r="D358" s="36">
        <f>'7.физ-в нацвал'!D358+'11.физ-в инвал'!D358</f>
        <v>7024133.3599999994</v>
      </c>
      <c r="E358" s="40">
        <f>('7.физ-в нацвал'!D358*'7.физ-в нацвал'!E358+'11.физ-в инвал'!D358*'11.физ-в инвал'!E358)/('7.физ-в нацвал'!D358+'11.физ-в инвал'!D358)</f>
        <v>4.8713511555538019E-2</v>
      </c>
      <c r="F358" s="36">
        <f>'7.физ-в нацвал'!F358+'11.физ-в инвал'!F358</f>
        <v>105449183.73</v>
      </c>
      <c r="G358" s="40">
        <f>('7.физ-в нацвал'!F358*'7.физ-в нацвал'!G358+'11.физ-в инвал'!F358*'11.физ-в инвал'!G358)/('7.физ-в нацвал'!F358+'11.физ-в инвал'!F358)</f>
        <v>0.71016022794679479</v>
      </c>
      <c r="H358" s="36">
        <f t="shared" si="40"/>
        <v>98233785.890000001</v>
      </c>
      <c r="I358" s="40">
        <f t="shared" si="41"/>
        <v>10.46641764126556</v>
      </c>
      <c r="J358" s="36">
        <f>'7.физ-в нацвал'!J358+'11.физ-в инвал'!J358</f>
        <v>12671092.219999999</v>
      </c>
      <c r="K358" s="40">
        <f>('7.физ-в нацвал'!J358*'7.физ-в нацвал'!K358+'11.физ-в инвал'!J358*'11.физ-в инвал'!K358)/('7.физ-в нацвал'!J358+'11.физ-в инвал'!J358)</f>
        <v>4.7743324236732612</v>
      </c>
      <c r="L358" s="36">
        <f>'7.физ-в нацвал'!L358+'11.физ-в инвал'!L358</f>
        <v>12786897.699999999</v>
      </c>
      <c r="M358" s="40">
        <f>('7.физ-в нацвал'!L358*'7.физ-в нацвал'!M358+'11.физ-в инвал'!L358*'11.физ-в инвал'!M358)/('7.физ-в нацвал'!L358+'11.физ-в инвал'!L358)</f>
        <v>10.256068600556613</v>
      </c>
      <c r="N358" s="36">
        <f>'7.физ-в нацвал'!N358+'11.физ-в инвал'!N358</f>
        <v>18774048.640000001</v>
      </c>
      <c r="O358" s="40">
        <f>('7.физ-в нацвал'!N358*'7.физ-в нацвал'!O358+'11.физ-в инвал'!N358*'11.физ-в инвал'!O358)/('7.физ-в нацвал'!N358+'11.физ-в инвал'!N358)</f>
        <v>10.546593798880277</v>
      </c>
      <c r="P358" s="36">
        <f>'7.физ-в нацвал'!P358+'11.физ-в инвал'!P358</f>
        <v>32189014.899999999</v>
      </c>
      <c r="Q358" s="40">
        <f>('7.физ-в нацвал'!P358*'7.физ-в нацвал'!Q358+'11.физ-в инвал'!P358*'11.физ-в инвал'!Q358)/('7.физ-в нацвал'!P358+'11.физ-в инвал'!P358)</f>
        <v>11.439802773914629</v>
      </c>
      <c r="R358" s="36">
        <f>'7.физ-в нацвал'!R358+'11.физ-в инвал'!R358</f>
        <v>20831120.720000003</v>
      </c>
      <c r="S358" s="40">
        <f>('7.физ-в нацвал'!R358*'7.физ-в нацвал'!S358+'11.физ-в инвал'!R358*'11.физ-в инвал'!S358)/('7.физ-в нацвал'!R358+'11.физ-в инвал'!R358)</f>
        <v>12.458227623304762</v>
      </c>
      <c r="T358" s="36">
        <f>'7.физ-в нацвал'!T358+'11.физ-в инвал'!T358</f>
        <v>981611.71</v>
      </c>
      <c r="U358" s="40">
        <f>('7.физ-в нацвал'!T358*'7.физ-в нацвал'!U358+'11.физ-в инвал'!T358*'11.физ-в инвал'!U358)/('7.физ-в нацвал'!T358+'11.физ-в инвал'!T358)</f>
        <v>10.960986489454161</v>
      </c>
    </row>
    <row r="359" spans="1:21" ht="14.25" customHeight="1" x14ac:dyDescent="0.2">
      <c r="A359" s="38" t="s">
        <v>2</v>
      </c>
      <c r="B359" s="36">
        <f>'7.физ-в нацвал'!B359+'11.физ-в инвал'!B359</f>
        <v>218252045.67000002</v>
      </c>
      <c r="C359" s="40">
        <f>('7.физ-в нацвал'!B359*'7.физ-в нацвал'!C359+'11.физ-в инвал'!B359*'11.физ-в инвал'!C359)/('7.физ-в нацвал'!B359+'11.физ-в инвал'!B359)</f>
        <v>5.160674100714373</v>
      </c>
      <c r="D359" s="36">
        <f>'7.физ-в нацвал'!D359+'11.физ-в инвал'!D359</f>
        <v>7207907.9199999999</v>
      </c>
      <c r="E359" s="40">
        <f>('7.физ-в нацвал'!D359*'7.физ-в нацвал'!E359+'11.физ-в инвал'!D359*'11.физ-в инвал'!E359)/('7.физ-в нацвал'!D359+'11.физ-в инвал'!D359)</f>
        <v>5.0621651712221057E-2</v>
      </c>
      <c r="F359" s="36">
        <f>'7.физ-в нацвал'!F359+'11.физ-в инвал'!F359</f>
        <v>108265815.60000001</v>
      </c>
      <c r="G359" s="40">
        <f>('7.физ-в нацвал'!F359*'7.физ-в нацвал'!G359+'11.физ-в инвал'!F359*'11.физ-в инвал'!G359)/('7.физ-в нацвал'!F359+'11.физ-в инвал'!F359)</f>
        <v>0.73154526247433538</v>
      </c>
      <c r="H359" s="36">
        <f t="shared" si="40"/>
        <v>102778322.15000001</v>
      </c>
      <c r="I359" s="40">
        <f t="shared" si="41"/>
        <v>10.184652141869002</v>
      </c>
      <c r="J359" s="36">
        <f>'7.физ-в нацвал'!J359+'11.физ-в инвал'!J359</f>
        <v>15695219.91</v>
      </c>
      <c r="K359" s="40">
        <f>('7.физ-в нацвал'!J359*'7.физ-в нацвал'!K359+'11.физ-в инвал'!J359*'11.физ-в инвал'!K359)/('7.физ-в нацвал'!J359+'11.физ-в инвал'!J359)</f>
        <v>4.0406077004371186</v>
      </c>
      <c r="L359" s="36">
        <f>'7.физ-в нацвал'!L359+'11.физ-в инвал'!L359</f>
        <v>12248131.52</v>
      </c>
      <c r="M359" s="40">
        <f>('7.физ-в нацвал'!L359*'7.физ-в нацвал'!M359+'11.физ-в инвал'!L359*'11.физ-в инвал'!M359)/('7.физ-в нацвал'!L359+'11.физ-в инвал'!L359)</f>
        <v>10.626391051800162</v>
      </c>
      <c r="N359" s="36">
        <f>'7.физ-в нацвал'!N359+'11.физ-в инвал'!N359</f>
        <v>19844146.16</v>
      </c>
      <c r="O359" s="40">
        <f>('7.физ-в нацвал'!N359*'7.физ-в нацвал'!O359+'11.физ-в инвал'!N359*'11.физ-в инвал'!O359)/('7.физ-в нацвал'!N359+'11.физ-в инвал'!N359)</f>
        <v>10.599095539694416</v>
      </c>
      <c r="P359" s="36">
        <f>'7.физ-в нацвал'!P359+'11.физ-в инвал'!P359</f>
        <v>31825643.850000001</v>
      </c>
      <c r="Q359" s="40">
        <f>('7.физ-в нацвал'!P359*'7.физ-в нацвал'!Q359+'11.физ-в инвал'!P359*'11.физ-в инвал'!Q359)/('7.физ-в нацвал'!P359+'11.физ-в инвал'!P359)</f>
        <v>11.413177304445979</v>
      </c>
      <c r="R359" s="36">
        <f>'7.физ-в нацвал'!R359+'11.физ-в инвал'!R359</f>
        <v>22116396.460000001</v>
      </c>
      <c r="S359" s="40">
        <f>('7.физ-в нацвал'!R359*'7.физ-в нацвал'!S359+'11.физ-в инвал'!R359*'11.физ-в инвал'!S359)/('7.физ-в нацвал'!R359+'11.физ-в инвал'!R359)</f>
        <v>12.124370602560605</v>
      </c>
      <c r="T359" s="36">
        <f>'7.физ-в нацвал'!T359+'11.физ-в инвал'!T359</f>
        <v>1048784.25</v>
      </c>
      <c r="U359" s="40">
        <f>('7.физ-в нацвал'!T359*'7.физ-в нацвал'!U359+'11.физ-в инвал'!T359*'11.физ-в инвал'!U359)/('7.физ-в нацвал'!T359+'11.физ-в инвал'!T359)</f>
        <v>10.946668004406041</v>
      </c>
    </row>
    <row r="360" spans="1:21" ht="14.25" customHeight="1" x14ac:dyDescent="0.2">
      <c r="A360" s="38" t="s">
        <v>3</v>
      </c>
      <c r="B360" s="36">
        <f>'7.физ-в нацвал'!B360+'11.физ-в инвал'!B360</f>
        <v>230879148.99000001</v>
      </c>
      <c r="C360" s="40">
        <f>('7.физ-в нацвал'!B360*'7.физ-в нацвал'!C360+'11.физ-в инвал'!B360*'11.физ-в инвал'!C360)/('7.физ-в нацвал'!B360+'11.физ-в инвал'!B360)</f>
        <v>4.9827524595173722</v>
      </c>
      <c r="D360" s="36">
        <f>'7.физ-в нацвал'!D360+'11.физ-в инвал'!D360</f>
        <v>8312427.6600000001</v>
      </c>
      <c r="E360" s="40">
        <f>('7.физ-в нацвал'!D360*'7.физ-в нацвал'!E360+'11.физ-в инвал'!D360*'11.физ-в инвал'!E360)/('7.физ-в нацвал'!D360+'11.физ-в инвал'!D360)</f>
        <v>4.3820528983707224E-2</v>
      </c>
      <c r="F360" s="36">
        <f>'7.физ-в нацвал'!F360+'11.физ-в инвал'!F360</f>
        <v>118164614.38</v>
      </c>
      <c r="G360" s="40">
        <f>('7.физ-в нацвал'!F360*'7.физ-в нацвал'!G360+'11.физ-в инвал'!F360*'11.физ-в инвал'!G360)/('7.физ-в нацвал'!F360+'11.физ-в инвал'!F360)</f>
        <v>0.71214710288296423</v>
      </c>
      <c r="H360" s="36">
        <f t="shared" si="40"/>
        <v>104402106.95000002</v>
      </c>
      <c r="I360" s="40">
        <f t="shared" si="41"/>
        <v>10.209552621581462</v>
      </c>
      <c r="J360" s="36">
        <f>'7.физ-в нацвал'!J360+'11.физ-в инвал'!J360</f>
        <v>16397850.279999999</v>
      </c>
      <c r="K360" s="40">
        <f>('7.физ-в нацвал'!J360*'7.физ-в нацвал'!K360+'11.физ-в инвал'!J360*'11.физ-в инвал'!K360)/('7.физ-в нацвал'!J360+'11.физ-в инвал'!J360)</f>
        <v>4.0745074763970859</v>
      </c>
      <c r="L360" s="36">
        <f>'7.физ-в нацвал'!L360+'11.физ-в инвал'!L360</f>
        <v>13908487.689999999</v>
      </c>
      <c r="M360" s="40">
        <f>('7.физ-в нацвал'!L360*'7.физ-в нацвал'!M360+'11.физ-в инвал'!L360*'11.физ-в инвал'!M360)/('7.физ-в нацвал'!L360+'11.физ-в инвал'!L360)</f>
        <v>9.9793652436198048</v>
      </c>
      <c r="N360" s="36">
        <f>'7.физ-в нацвал'!N360+'11.физ-в инвал'!N360</f>
        <v>20773869.120000001</v>
      </c>
      <c r="O360" s="40">
        <f>('7.физ-в нацвал'!N360*'7.физ-в нацвал'!O360+'11.физ-в инвал'!N360*'11.физ-в инвал'!O360)/('7.физ-в нацвал'!N360+'11.физ-в инвал'!N360)</f>
        <v>10.82755755860372</v>
      </c>
      <c r="P360" s="36">
        <f>'7.физ-в нацвал'!P360+'11.физ-в инвал'!P360</f>
        <v>31983752.73</v>
      </c>
      <c r="Q360" s="40">
        <f>('7.физ-в нацвал'!P360*'7.физ-в нацвал'!Q360+'11.физ-в инвал'!P360*'11.физ-в инвал'!Q360)/('7.физ-в нацвал'!P360+'11.физ-в инвал'!P360)</f>
        <v>11.604994213404211</v>
      </c>
      <c r="R360" s="36">
        <f>'7.физ-в нацвал'!R360+'11.физ-в инвал'!R360</f>
        <v>20211989.130000003</v>
      </c>
      <c r="S360" s="40">
        <f>('7.физ-в нацвал'!R360*'7.физ-в нацвал'!S360+'11.физ-в инвал'!R360*'11.физ-в инвал'!S360)/('7.физ-в нацвал'!R360+'11.физ-в инвал'!R360)</f>
        <v>12.447364043258782</v>
      </c>
      <c r="T360" s="36">
        <f>'7.физ-в нацвал'!T360+'11.физ-в инвал'!T360</f>
        <v>1126158</v>
      </c>
      <c r="U360" s="40">
        <f>('7.физ-в нацвал'!T360*'7.физ-в нацвал'!U360+'11.физ-в инвал'!T360*'11.физ-в инвал'!U360)/('7.физ-в нацвал'!T360+'11.физ-в инвал'!T360)</f>
        <v>11.188702470346062</v>
      </c>
    </row>
    <row r="361" spans="1:21" ht="14.25" customHeight="1" x14ac:dyDescent="0.2">
      <c r="A361" s="38" t="s">
        <v>4</v>
      </c>
      <c r="B361" s="36">
        <f>'7.физ-в нацвал'!B361+'11.физ-в инвал'!B361</f>
        <v>233093452.57999998</v>
      </c>
      <c r="C361" s="40">
        <f>('7.физ-в нацвал'!B361*'7.физ-в нацвал'!C361+'11.физ-в инвал'!B361*'11.физ-в инвал'!C361)/('7.физ-в нацвал'!B361+'11.физ-в инвал'!B361)</f>
        <v>4.9884981124655123</v>
      </c>
      <c r="D361" s="36">
        <f>'7.физ-в нацвал'!D361+'11.физ-в инвал'!D361</f>
        <v>8525179.3300000001</v>
      </c>
      <c r="E361" s="40">
        <f>('7.физ-в нацвал'!D361*'7.физ-в нацвал'!E361+'11.физ-в инвал'!D361*'11.физ-в инвал'!E361)/('7.физ-в нацвал'!D361+'11.физ-в инвал'!D361)</f>
        <v>4.8401432981938247E-2</v>
      </c>
      <c r="F361" s="36">
        <f>'7.физ-в нацвал'!F361+'11.физ-в инвал'!F361</f>
        <v>118355591.51000001</v>
      </c>
      <c r="G361" s="40">
        <f>('7.физ-в нацвал'!F361*'7.физ-в нацвал'!G361+'11.физ-в инвал'!F361*'11.физ-в инвал'!G361)/('7.физ-в нацвал'!F361+'11.физ-в инвал'!F361)</f>
        <v>0.76917462426782379</v>
      </c>
      <c r="H361" s="36">
        <f t="shared" si="40"/>
        <v>106212681.73999999</v>
      </c>
      <c r="I361" s="40">
        <f t="shared" si="41"/>
        <v>10.086719233021967</v>
      </c>
      <c r="J361" s="36">
        <f>'7.физ-в нацвал'!J361+'11.физ-в инвал'!J361</f>
        <v>18468046.91</v>
      </c>
      <c r="K361" s="40">
        <f>('7.физ-в нацвал'!J361*'7.физ-в нацвал'!K361+'11.физ-в инвал'!J361*'11.физ-в инвал'!K361)/('7.физ-в нацвал'!J361+'11.физ-в инвал'!J361)</f>
        <v>4.1245688824059865</v>
      </c>
      <c r="L361" s="36">
        <f>'7.физ-в нацвал'!L361+'11.физ-в инвал'!L361</f>
        <v>14681734.060000001</v>
      </c>
      <c r="M361" s="40">
        <f>('7.физ-в нацвал'!L361*'7.физ-в нацвал'!M361+'11.физ-в инвал'!L361*'11.физ-в инвал'!M361)/('7.физ-в нацвал'!L361+'11.физ-в инвал'!L361)</f>
        <v>9.8037057699027308</v>
      </c>
      <c r="N361" s="36">
        <f>'7.физ-в нацвал'!N361+'11.физ-в инвал'!N361</f>
        <v>20025950.399999999</v>
      </c>
      <c r="O361" s="40">
        <f>('7.физ-в нацвал'!N361*'7.физ-в нацвал'!O361+'11.физ-в инвал'!N361*'11.физ-в инвал'!O361)/('7.физ-в нацвал'!N361+'11.физ-в инвал'!N361)</f>
        <v>11.00149676920698</v>
      </c>
      <c r="P361" s="36">
        <f>'7.физ-в нацвал'!P361+'11.физ-в инвал'!P361</f>
        <v>32007500.509999998</v>
      </c>
      <c r="Q361" s="40">
        <f>('7.физ-в нацвал'!P361*'7.физ-в нацвал'!Q361+'11.физ-в инвал'!P361*'11.физ-в инвал'!Q361)/('7.физ-в нацвал'!P361+'11.физ-в инвал'!P361)</f>
        <v>11.623557535064799</v>
      </c>
      <c r="R361" s="36">
        <f>'7.физ-в нацвал'!R361+'11.физ-в инвал'!R361</f>
        <v>19903743.459999997</v>
      </c>
      <c r="S361" s="40">
        <f>('7.физ-в нацвал'!R361*'7.физ-в нацвал'!S361+'11.физ-в инвал'!R361*'11.физ-в инвал'!S361)/('7.физ-в нацвал'!R361+'11.физ-в инвал'!R361)</f>
        <v>12.372812379651696</v>
      </c>
      <c r="T361" s="36">
        <f>'7.физ-в нацвал'!T361+'11.физ-в инвал'!T361</f>
        <v>1125706.3999999999</v>
      </c>
      <c r="U361" s="40">
        <f>('7.физ-в нацвал'!T361*'7.физ-в нацвал'!U361+'11.физ-в инвал'!T361*'11.физ-в инвал'!U361)/('7.физ-в нацвал'!T361+'11.физ-в инвал'!T361)</f>
        <v>11.199750962506755</v>
      </c>
    </row>
    <row r="362" spans="1:21" ht="14.25" customHeight="1" x14ac:dyDescent="0.2">
      <c r="A362" s="38" t="s">
        <v>5</v>
      </c>
      <c r="B362" s="36">
        <f>'7.физ-в нацвал'!B362+'11.физ-в инвал'!B362</f>
        <v>239433164.39999998</v>
      </c>
      <c r="C362" s="40">
        <f>('7.физ-в нацвал'!B362*'7.физ-в нацвал'!C362+'11.физ-в инвал'!B362*'11.физ-в инвал'!C362)/('7.физ-в нацвал'!B362+'11.физ-в инвал'!B362)</f>
        <v>4.9426317230584154</v>
      </c>
      <c r="D362" s="36">
        <f>'7.физ-в нацвал'!D362+'11.физ-в инвал'!D362</f>
        <v>9297436.6400000006</v>
      </c>
      <c r="E362" s="40">
        <f>('7.физ-в нацвал'!D362*'7.физ-в нацвал'!E362+'11.физ-в инвал'!D362*'11.физ-в инвал'!E362)/('7.физ-в нацвал'!D362+'11.физ-в инвал'!D362)</f>
        <v>4.3888903985045101E-2</v>
      </c>
      <c r="F362" s="36">
        <f>'7.физ-в нацвал'!F362+'11.физ-в инвал'!F362</f>
        <v>121803850.03</v>
      </c>
      <c r="G362" s="40">
        <f>('7.физ-в нацвал'!F362*'7.физ-в нацвал'!G362+'11.физ-в инвал'!F362*'11.физ-в инвал'!G362)/('7.физ-в нацвал'!F362+'11.физ-в инвал'!F362)</f>
        <v>0.7997396437223292</v>
      </c>
      <c r="H362" s="36">
        <f t="shared" si="40"/>
        <v>108331877.73</v>
      </c>
      <c r="I362" s="40">
        <f t="shared" si="41"/>
        <v>10.021154942872977</v>
      </c>
      <c r="J362" s="36">
        <f>'7.физ-в нацвал'!J362+'11.физ-в инвал'!J362</f>
        <v>18997427.280000001</v>
      </c>
      <c r="K362" s="40">
        <f>('7.физ-в нацвал'!J362*'7.физ-в нацвал'!K362+'11.физ-в инвал'!J362*'11.физ-в инвал'!K362)/('7.физ-в нацвал'!J362+'11.физ-в инвал'!J362)</f>
        <v>3.6136609137424203</v>
      </c>
      <c r="L362" s="36">
        <f>'7.физ-в нацвал'!L362+'11.физ-в инвал'!L362</f>
        <v>16633654.060000001</v>
      </c>
      <c r="M362" s="40">
        <f>('7.физ-в нацвал'!L362*'7.физ-в нацвал'!M362+'11.физ-в инвал'!L362*'11.физ-в инвал'!M362)/('7.физ-в нацвал'!L362+'11.физ-в инвал'!L362)</f>
        <v>10.200817517380782</v>
      </c>
      <c r="N362" s="36">
        <f>'7.физ-в нацвал'!N362+'11.физ-в инвал'!N362</f>
        <v>18914506.620000001</v>
      </c>
      <c r="O362" s="40">
        <f>('7.физ-в нацвал'!N362*'7.физ-в нацвал'!O362+'11.физ-в инвал'!N362*'11.физ-в инвал'!O362)/('7.физ-в нацвал'!N362+'11.физ-в инвал'!N362)</f>
        <v>10.649319162124691</v>
      </c>
      <c r="P362" s="36">
        <f>'7.физ-в нацвал'!P362+'11.физ-в инвал'!P362</f>
        <v>33195329.510000002</v>
      </c>
      <c r="Q362" s="40">
        <f>('7.физ-в нацвал'!P362*'7.физ-в нацвал'!Q362+'11.физ-в инвал'!P362*'11.физ-в инвал'!Q362)/('7.физ-в нацвал'!P362+'11.физ-в инвал'!P362)</f>
        <v>11.811939254785253</v>
      </c>
      <c r="R362" s="36">
        <f>'7.физ-в нацвал'!R362+'11.физ-в инвал'!R362</f>
        <v>19444523.599999998</v>
      </c>
      <c r="S362" s="40">
        <f>('7.физ-в нацвал'!R362*'7.физ-в нацвал'!S362+'11.физ-в инвал'!R362*'11.физ-в инвал'!S362)/('7.физ-в нацвал'!R362+'11.физ-в инвал'!R362)</f>
        <v>12.388738344841721</v>
      </c>
      <c r="T362" s="36">
        <f>'7.физ-в нацвал'!T362+'11.физ-в инвал'!T362</f>
        <v>1146436.6600000001</v>
      </c>
      <c r="U362" s="40">
        <f>('7.физ-в нацвал'!T362*'7.физ-в нацвал'!U362+'11.физ-в инвал'!T362*'11.физ-в инвал'!U362)/('7.физ-в нацвал'!T362+'11.физ-в инвал'!T362)</f>
        <v>11.219506206561826</v>
      </c>
    </row>
    <row r="363" spans="1:21" ht="14.25" hidden="1" customHeight="1" x14ac:dyDescent="0.2">
      <c r="A363" s="38" t="s">
        <v>6</v>
      </c>
      <c r="B363" s="36">
        <f>'7.физ-в нацвал'!B363+'11.физ-в инвал'!B363</f>
        <v>0</v>
      </c>
      <c r="C363" s="40" t="e">
        <f>('7.физ-в нацвал'!B363*'7.физ-в нацвал'!C363+'11.физ-в инвал'!B363*'11.физ-в инвал'!C363)/('7.физ-в нацвал'!B363+'11.физ-в инвал'!B363)</f>
        <v>#DIV/0!</v>
      </c>
      <c r="D363" s="36">
        <f>'7.физ-в нацвал'!D363+'11.физ-в инвал'!D363</f>
        <v>0</v>
      </c>
      <c r="E363" s="40" t="e">
        <f>('7.физ-в нацвал'!D363*'7.физ-в нацвал'!E363+'11.физ-в инвал'!D363*'11.физ-в инвал'!E363)/('7.физ-в нацвал'!D363+'11.физ-в инвал'!D363)</f>
        <v>#DIV/0!</v>
      </c>
      <c r="F363" s="36">
        <f>'7.физ-в нацвал'!F363+'11.физ-в инвал'!F363</f>
        <v>0</v>
      </c>
      <c r="G363" s="40" t="e">
        <f>('7.физ-в нацвал'!F363*'7.физ-в нацвал'!G363+'11.физ-в инвал'!F363*'11.физ-в инвал'!G363)/('7.физ-в нацвал'!F363+'11.физ-в инвал'!F363)</f>
        <v>#DIV/0!</v>
      </c>
      <c r="H363" s="36">
        <f t="shared" si="40"/>
        <v>0</v>
      </c>
      <c r="I363" s="40" t="e">
        <f t="shared" si="41"/>
        <v>#DIV/0!</v>
      </c>
      <c r="J363" s="36">
        <f>'7.физ-в нацвал'!J363+'11.физ-в инвал'!J363</f>
        <v>0</v>
      </c>
      <c r="K363" s="40" t="e">
        <f>('7.физ-в нацвал'!J363*'7.физ-в нацвал'!K363+'11.физ-в инвал'!J363*'11.физ-в инвал'!K363)/('7.физ-в нацвал'!J363+'11.физ-в инвал'!J363)</f>
        <v>#DIV/0!</v>
      </c>
      <c r="L363" s="36">
        <f>'7.физ-в нацвал'!L363+'11.физ-в инвал'!L363</f>
        <v>0</v>
      </c>
      <c r="M363" s="40" t="e">
        <f>('7.физ-в нацвал'!L363*'7.физ-в нацвал'!M363+'11.физ-в инвал'!L363*'11.физ-в инвал'!M363)/('7.физ-в нацвал'!L363+'11.физ-в инвал'!L363)</f>
        <v>#DIV/0!</v>
      </c>
      <c r="N363" s="36">
        <f>'7.физ-в нацвал'!N363+'11.физ-в инвал'!N363</f>
        <v>0</v>
      </c>
      <c r="O363" s="40" t="e">
        <f>('7.физ-в нацвал'!N363*'7.физ-в нацвал'!O363+'11.физ-в инвал'!N363*'11.физ-в инвал'!O363)/('7.физ-в нацвал'!N363+'11.физ-в инвал'!N363)</f>
        <v>#DIV/0!</v>
      </c>
      <c r="P363" s="36">
        <f>'7.физ-в нацвал'!P363+'11.физ-в инвал'!P363</f>
        <v>0</v>
      </c>
      <c r="Q363" s="40" t="e">
        <f>('7.физ-в нацвал'!P363*'7.физ-в нацвал'!Q363+'11.физ-в инвал'!P363*'11.физ-в инвал'!Q363)/('7.физ-в нацвал'!P363+'11.физ-в инвал'!P363)</f>
        <v>#DIV/0!</v>
      </c>
      <c r="R363" s="36">
        <f>'7.физ-в нацвал'!R363+'11.физ-в инвал'!R363</f>
        <v>0</v>
      </c>
      <c r="S363" s="40" t="e">
        <f>('7.физ-в нацвал'!R363*'7.физ-в нацвал'!S363+'11.физ-в инвал'!R363*'11.физ-в инвал'!S363)/('7.физ-в нацвал'!R363+'11.физ-в инвал'!R363)</f>
        <v>#DIV/0!</v>
      </c>
      <c r="T363" s="36">
        <f>'7.физ-в нацвал'!T363+'11.физ-в инвал'!T363</f>
        <v>0</v>
      </c>
      <c r="U363" s="40" t="e">
        <f>('7.физ-в нацвал'!T363*'7.физ-в нацвал'!U363+'11.физ-в инвал'!T363*'11.физ-в инвал'!U363)/('7.физ-в нацвал'!T363+'11.физ-в инвал'!T363)</f>
        <v>#DIV/0!</v>
      </c>
    </row>
    <row r="364" spans="1:21" ht="14.25" hidden="1" customHeight="1" x14ac:dyDescent="0.2">
      <c r="A364" s="38" t="s">
        <v>7</v>
      </c>
      <c r="B364" s="36">
        <f>'7.физ-в нацвал'!B364+'11.физ-в инвал'!B364</f>
        <v>0</v>
      </c>
      <c r="C364" s="40" t="e">
        <f>('7.физ-в нацвал'!B364*'7.физ-в нацвал'!C364+'11.физ-в инвал'!B364*'11.физ-в инвал'!C364)/('7.физ-в нацвал'!B364+'11.физ-в инвал'!B364)</f>
        <v>#DIV/0!</v>
      </c>
      <c r="D364" s="36">
        <f>'7.физ-в нацвал'!D364+'11.физ-в инвал'!D364</f>
        <v>0</v>
      </c>
      <c r="E364" s="40" t="e">
        <f>('7.физ-в нацвал'!D364*'7.физ-в нацвал'!E364+'11.физ-в инвал'!D364*'11.физ-в инвал'!E364)/('7.физ-в нацвал'!D364+'11.физ-в инвал'!D364)</f>
        <v>#DIV/0!</v>
      </c>
      <c r="F364" s="36">
        <f>'7.физ-в нацвал'!F364+'11.физ-в инвал'!F364</f>
        <v>0</v>
      </c>
      <c r="G364" s="40" t="e">
        <f>('7.физ-в нацвал'!F364*'7.физ-в нацвал'!G364+'11.физ-в инвал'!F364*'11.физ-в инвал'!G364)/('7.физ-в нацвал'!F364+'11.физ-в инвал'!F364)</f>
        <v>#DIV/0!</v>
      </c>
      <c r="H364" s="36">
        <f t="shared" si="40"/>
        <v>0</v>
      </c>
      <c r="I364" s="40" t="e">
        <f t="shared" si="41"/>
        <v>#DIV/0!</v>
      </c>
      <c r="J364" s="36">
        <f>'7.физ-в нацвал'!J364+'11.физ-в инвал'!J364</f>
        <v>0</v>
      </c>
      <c r="K364" s="40" t="e">
        <f>('7.физ-в нацвал'!J364*'7.физ-в нацвал'!K364+'11.физ-в инвал'!J364*'11.физ-в инвал'!K364)/('7.физ-в нацвал'!J364+'11.физ-в инвал'!J364)</f>
        <v>#DIV/0!</v>
      </c>
      <c r="L364" s="36">
        <f>'7.физ-в нацвал'!L364+'11.физ-в инвал'!L364</f>
        <v>0</v>
      </c>
      <c r="M364" s="40" t="e">
        <f>('7.физ-в нацвал'!L364*'7.физ-в нацвал'!M364+'11.физ-в инвал'!L364*'11.физ-в инвал'!M364)/('7.физ-в нацвал'!L364+'11.физ-в инвал'!L364)</f>
        <v>#DIV/0!</v>
      </c>
      <c r="N364" s="36">
        <f>'7.физ-в нацвал'!N364+'11.физ-в инвал'!N364</f>
        <v>0</v>
      </c>
      <c r="O364" s="40" t="e">
        <f>('7.физ-в нацвал'!N364*'7.физ-в нацвал'!O364+'11.физ-в инвал'!N364*'11.физ-в инвал'!O364)/('7.физ-в нацвал'!N364+'11.физ-в инвал'!N364)</f>
        <v>#DIV/0!</v>
      </c>
      <c r="P364" s="36">
        <f>'7.физ-в нацвал'!P364+'11.физ-в инвал'!P364</f>
        <v>0</v>
      </c>
      <c r="Q364" s="40" t="e">
        <f>('7.физ-в нацвал'!P364*'7.физ-в нацвал'!Q364+'11.физ-в инвал'!P364*'11.физ-в инвал'!Q364)/('7.физ-в нацвал'!P364+'11.физ-в инвал'!P364)</f>
        <v>#DIV/0!</v>
      </c>
      <c r="R364" s="36">
        <f>'7.физ-в нацвал'!R364+'11.физ-в инвал'!R364</f>
        <v>0</v>
      </c>
      <c r="S364" s="40" t="e">
        <f>('7.физ-в нацвал'!R364*'7.физ-в нацвал'!S364+'11.физ-в инвал'!R364*'11.физ-в инвал'!S364)/('7.физ-в нацвал'!R364+'11.физ-в инвал'!R364)</f>
        <v>#DIV/0!</v>
      </c>
      <c r="T364" s="36">
        <f>'7.физ-в нацвал'!T364+'11.физ-в инвал'!T364</f>
        <v>0</v>
      </c>
      <c r="U364" s="40" t="e">
        <f>('7.физ-в нацвал'!T364*'7.физ-в нацвал'!U364+'11.физ-в инвал'!T364*'11.физ-в инвал'!U364)/('7.физ-в нацвал'!T364+'11.физ-в инвал'!T364)</f>
        <v>#DIV/0!</v>
      </c>
    </row>
    <row r="365" spans="1:21" ht="14.25" hidden="1" customHeight="1" x14ac:dyDescent="0.2">
      <c r="A365" s="38" t="s">
        <v>8</v>
      </c>
      <c r="B365" s="36">
        <f>'7.физ-в нацвал'!B365+'11.физ-в инвал'!B365</f>
        <v>0</v>
      </c>
      <c r="C365" s="40" t="e">
        <f>('7.физ-в нацвал'!B365*'7.физ-в нацвал'!C365+'11.физ-в инвал'!B365*'11.физ-в инвал'!C365)/('7.физ-в нацвал'!B365+'11.физ-в инвал'!B365)</f>
        <v>#DIV/0!</v>
      </c>
      <c r="D365" s="36">
        <f>'7.физ-в нацвал'!D365+'11.физ-в инвал'!D365</f>
        <v>0</v>
      </c>
      <c r="E365" s="40" t="e">
        <f>('7.физ-в нацвал'!D365*'7.физ-в нацвал'!E365+'11.физ-в инвал'!D365*'11.физ-в инвал'!E365)/('7.физ-в нацвал'!D365+'11.физ-в инвал'!D365)</f>
        <v>#DIV/0!</v>
      </c>
      <c r="F365" s="36">
        <f>'7.физ-в нацвал'!F365+'11.физ-в инвал'!F365</f>
        <v>0</v>
      </c>
      <c r="G365" s="40" t="e">
        <f>('7.физ-в нацвал'!F365*'7.физ-в нацвал'!G365+'11.физ-в инвал'!F365*'11.физ-в инвал'!G365)/('7.физ-в нацвал'!F365+'11.физ-в инвал'!F365)</f>
        <v>#DIV/0!</v>
      </c>
      <c r="H365" s="36">
        <f t="shared" si="40"/>
        <v>0</v>
      </c>
      <c r="I365" s="40" t="e">
        <f t="shared" si="41"/>
        <v>#DIV/0!</v>
      </c>
      <c r="J365" s="36">
        <f>'7.физ-в нацвал'!J365+'11.физ-в инвал'!J365</f>
        <v>0</v>
      </c>
      <c r="K365" s="40" t="e">
        <f>('7.физ-в нацвал'!J365*'7.физ-в нацвал'!K365+'11.физ-в инвал'!J365*'11.физ-в инвал'!K365)/('7.физ-в нацвал'!J365+'11.физ-в инвал'!J365)</f>
        <v>#DIV/0!</v>
      </c>
      <c r="L365" s="36">
        <f>'7.физ-в нацвал'!L365+'11.физ-в инвал'!L365</f>
        <v>0</v>
      </c>
      <c r="M365" s="40" t="e">
        <f>('7.физ-в нацвал'!L365*'7.физ-в нацвал'!M365+'11.физ-в инвал'!L365*'11.физ-в инвал'!M365)/('7.физ-в нацвал'!L365+'11.физ-в инвал'!L365)</f>
        <v>#DIV/0!</v>
      </c>
      <c r="N365" s="36">
        <f>'7.физ-в нацвал'!N365+'11.физ-в инвал'!N365</f>
        <v>0</v>
      </c>
      <c r="O365" s="40" t="e">
        <f>('7.физ-в нацвал'!N365*'7.физ-в нацвал'!O365+'11.физ-в инвал'!N365*'11.физ-в инвал'!O365)/('7.физ-в нацвал'!N365+'11.физ-в инвал'!N365)</f>
        <v>#DIV/0!</v>
      </c>
      <c r="P365" s="36">
        <f>'7.физ-в нацвал'!P365+'11.физ-в инвал'!P365</f>
        <v>0</v>
      </c>
      <c r="Q365" s="40" t="e">
        <f>('7.физ-в нацвал'!P365*'7.физ-в нацвал'!Q365+'11.физ-в инвал'!P365*'11.физ-в инвал'!Q365)/('7.физ-в нацвал'!P365+'11.физ-в инвал'!P365)</f>
        <v>#DIV/0!</v>
      </c>
      <c r="R365" s="36">
        <f>'7.физ-в нацвал'!R365+'11.физ-в инвал'!R365</f>
        <v>0</v>
      </c>
      <c r="S365" s="40" t="e">
        <f>('7.физ-в нацвал'!R365*'7.физ-в нацвал'!S365+'11.физ-в инвал'!R365*'11.физ-в инвал'!S365)/('7.физ-в нацвал'!R365+'11.физ-в инвал'!R365)</f>
        <v>#DIV/0!</v>
      </c>
      <c r="T365" s="36">
        <f>'7.физ-в нацвал'!T365+'11.физ-в инвал'!T365</f>
        <v>0</v>
      </c>
      <c r="U365" s="40" t="e">
        <f>('7.физ-в нацвал'!T365*'7.физ-в нацвал'!U365+'11.физ-в инвал'!T365*'11.физ-в инвал'!U365)/('7.физ-в нацвал'!T365+'11.физ-в инвал'!T365)</f>
        <v>#DIV/0!</v>
      </c>
    </row>
    <row r="366" spans="1:21" ht="14.25" hidden="1" customHeight="1" x14ac:dyDescent="0.2">
      <c r="A366" s="38" t="s">
        <v>9</v>
      </c>
      <c r="B366" s="36">
        <f>'7.физ-в нацвал'!B366+'11.физ-в инвал'!B366</f>
        <v>0</v>
      </c>
      <c r="C366" s="40" t="e">
        <f>('7.физ-в нацвал'!B366*'7.физ-в нацвал'!C366+'11.физ-в инвал'!B366*'11.физ-в инвал'!C366)/('7.физ-в нацвал'!B366+'11.физ-в инвал'!B366)</f>
        <v>#DIV/0!</v>
      </c>
      <c r="D366" s="36">
        <f>'7.физ-в нацвал'!D366+'11.физ-в инвал'!D366</f>
        <v>0</v>
      </c>
      <c r="E366" s="40" t="e">
        <f>('7.физ-в нацвал'!D366*'7.физ-в нацвал'!E366+'11.физ-в инвал'!D366*'11.физ-в инвал'!E366)/('7.физ-в нацвал'!D366+'11.физ-в инвал'!D366)</f>
        <v>#DIV/0!</v>
      </c>
      <c r="F366" s="36">
        <f>'7.физ-в нацвал'!F366+'11.физ-в инвал'!F366</f>
        <v>0</v>
      </c>
      <c r="G366" s="40" t="e">
        <f>('7.физ-в нацвал'!F366*'7.физ-в нацвал'!G366+'11.физ-в инвал'!F366*'11.физ-в инвал'!G366)/('7.физ-в нацвал'!F366+'11.физ-в инвал'!F366)</f>
        <v>#DIV/0!</v>
      </c>
      <c r="H366" s="36">
        <f t="shared" si="40"/>
        <v>0</v>
      </c>
      <c r="I366" s="40" t="e">
        <f t="shared" si="41"/>
        <v>#DIV/0!</v>
      </c>
      <c r="J366" s="36">
        <f>'7.физ-в нацвал'!J366+'11.физ-в инвал'!J366</f>
        <v>0</v>
      </c>
      <c r="K366" s="40" t="e">
        <f>('7.физ-в нацвал'!J366*'7.физ-в нацвал'!K366+'11.физ-в инвал'!J366*'11.физ-в инвал'!K366)/('7.физ-в нацвал'!J366+'11.физ-в инвал'!J366)</f>
        <v>#DIV/0!</v>
      </c>
      <c r="L366" s="36">
        <f>'7.физ-в нацвал'!L366+'11.физ-в инвал'!L366</f>
        <v>0</v>
      </c>
      <c r="M366" s="40" t="e">
        <f>('7.физ-в нацвал'!L366*'7.физ-в нацвал'!M366+'11.физ-в инвал'!L366*'11.физ-в инвал'!M366)/('7.физ-в нацвал'!L366+'11.физ-в инвал'!L366)</f>
        <v>#DIV/0!</v>
      </c>
      <c r="N366" s="36">
        <f>'7.физ-в нацвал'!N366+'11.физ-в инвал'!N366</f>
        <v>0</v>
      </c>
      <c r="O366" s="40" t="e">
        <f>('7.физ-в нацвал'!N366*'7.физ-в нацвал'!O366+'11.физ-в инвал'!N366*'11.физ-в инвал'!O366)/('7.физ-в нацвал'!N366+'11.физ-в инвал'!N366)</f>
        <v>#DIV/0!</v>
      </c>
      <c r="P366" s="36">
        <f>'7.физ-в нацвал'!P366+'11.физ-в инвал'!P366</f>
        <v>0</v>
      </c>
      <c r="Q366" s="40" t="e">
        <f>('7.физ-в нацвал'!P366*'7.физ-в нацвал'!Q366+'11.физ-в инвал'!P366*'11.физ-в инвал'!Q366)/('7.физ-в нацвал'!P366+'11.физ-в инвал'!P366)</f>
        <v>#DIV/0!</v>
      </c>
      <c r="R366" s="36">
        <f>'7.физ-в нацвал'!R366+'11.физ-в инвал'!R366</f>
        <v>0</v>
      </c>
      <c r="S366" s="40" t="e">
        <f>('7.физ-в нацвал'!R366*'7.физ-в нацвал'!S366+'11.физ-в инвал'!R366*'11.физ-в инвал'!S366)/('7.физ-в нацвал'!R366+'11.физ-в инвал'!R366)</f>
        <v>#DIV/0!</v>
      </c>
      <c r="T366" s="36">
        <f>'7.физ-в нацвал'!T366+'11.физ-в инвал'!T366</f>
        <v>0</v>
      </c>
      <c r="U366" s="40" t="e">
        <f>('7.физ-в нацвал'!T366*'7.физ-в нацвал'!U366+'11.физ-в инвал'!T366*'11.физ-в инвал'!U366)/('7.физ-в нацвал'!T366+'11.физ-в инвал'!T366)</f>
        <v>#DIV/0!</v>
      </c>
    </row>
    <row r="367" spans="1:21" ht="14.25" hidden="1" customHeight="1" x14ac:dyDescent="0.2">
      <c r="A367" s="38" t="s">
        <v>14</v>
      </c>
      <c r="B367" s="36">
        <f>'7.физ-в нацвал'!B367+'11.физ-в инвал'!B367</f>
        <v>0</v>
      </c>
      <c r="C367" s="40" t="e">
        <f>('7.физ-в нацвал'!B367*'7.физ-в нацвал'!C367+'11.физ-в инвал'!B367*'11.физ-в инвал'!C367)/('7.физ-в нацвал'!B367+'11.физ-в инвал'!B367)</f>
        <v>#DIV/0!</v>
      </c>
      <c r="D367" s="36">
        <f>'7.физ-в нацвал'!D367+'11.физ-в инвал'!D367</f>
        <v>0</v>
      </c>
      <c r="E367" s="40" t="e">
        <f>('7.физ-в нацвал'!D367*'7.физ-в нацвал'!E367+'11.физ-в инвал'!D367*'11.физ-в инвал'!E367)/('7.физ-в нацвал'!D367+'11.физ-в инвал'!D367)</f>
        <v>#DIV/0!</v>
      </c>
      <c r="F367" s="36">
        <f>'7.физ-в нацвал'!F367+'11.физ-в инвал'!F367</f>
        <v>0</v>
      </c>
      <c r="G367" s="40" t="e">
        <f>('7.физ-в нацвал'!F367*'7.физ-в нацвал'!G367+'11.физ-в инвал'!F367*'11.физ-в инвал'!G367)/('7.физ-в нацвал'!F367+'11.физ-в инвал'!F367)</f>
        <v>#DIV/0!</v>
      </c>
      <c r="H367" s="36">
        <f t="shared" si="40"/>
        <v>0</v>
      </c>
      <c r="I367" s="40" t="e">
        <f t="shared" si="41"/>
        <v>#DIV/0!</v>
      </c>
      <c r="J367" s="36">
        <f>'7.физ-в нацвал'!J367+'11.физ-в инвал'!J367</f>
        <v>0</v>
      </c>
      <c r="K367" s="40" t="e">
        <f>('7.физ-в нацвал'!J367*'7.физ-в нацвал'!K367+'11.физ-в инвал'!J367*'11.физ-в инвал'!K367)/('7.физ-в нацвал'!J367+'11.физ-в инвал'!J367)</f>
        <v>#DIV/0!</v>
      </c>
      <c r="L367" s="36">
        <f>'7.физ-в нацвал'!L367+'11.физ-в инвал'!L367</f>
        <v>0</v>
      </c>
      <c r="M367" s="40" t="e">
        <f>('7.физ-в нацвал'!L367*'7.физ-в нацвал'!M367+'11.физ-в инвал'!L367*'11.физ-в инвал'!M367)/('7.физ-в нацвал'!L367+'11.физ-в инвал'!L367)</f>
        <v>#DIV/0!</v>
      </c>
      <c r="N367" s="36">
        <f>'7.физ-в нацвал'!N367+'11.физ-в инвал'!N367</f>
        <v>0</v>
      </c>
      <c r="O367" s="40" t="e">
        <f>('7.физ-в нацвал'!N367*'7.физ-в нацвал'!O367+'11.физ-в инвал'!N367*'11.физ-в инвал'!O367)/('7.физ-в нацвал'!N367+'11.физ-в инвал'!N367)</f>
        <v>#DIV/0!</v>
      </c>
      <c r="P367" s="36">
        <f>'7.физ-в нацвал'!P367+'11.физ-в инвал'!P367</f>
        <v>0</v>
      </c>
      <c r="Q367" s="40" t="e">
        <f>('7.физ-в нацвал'!P367*'7.физ-в нацвал'!Q367+'11.физ-в инвал'!P367*'11.физ-в инвал'!Q367)/('7.физ-в нацвал'!P367+'11.физ-в инвал'!P367)</f>
        <v>#DIV/0!</v>
      </c>
      <c r="R367" s="36">
        <f>'7.физ-в нацвал'!R367+'11.физ-в инвал'!R367</f>
        <v>0</v>
      </c>
      <c r="S367" s="40" t="e">
        <f>('7.физ-в нацвал'!R367*'7.физ-в нацвал'!S367+'11.физ-в инвал'!R367*'11.физ-в инвал'!S367)/('7.физ-в нацвал'!R367+'11.физ-в инвал'!R367)</f>
        <v>#DIV/0!</v>
      </c>
      <c r="T367" s="36">
        <f>'7.физ-в нацвал'!T367+'11.физ-в инвал'!T367</f>
        <v>0</v>
      </c>
      <c r="U367" s="40" t="e">
        <f>('7.физ-в нацвал'!T367*'7.физ-в нацвал'!U367+'11.физ-в инвал'!T367*'11.физ-в инвал'!U367)/('7.физ-в нацвал'!T367+'11.физ-в инвал'!T367)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нацвал'!B368+'11.физ-в инвал'!B368</f>
        <v>0</v>
      </c>
      <c r="C368" s="41" t="e">
        <f>('7.физ-в нацвал'!B368*'7.физ-в нацвал'!C368+'11.физ-в инвал'!B368*'11.физ-в инвал'!C368)/('7.физ-в нацвал'!B368+'11.физ-в инвал'!B368)</f>
        <v>#DIV/0!</v>
      </c>
      <c r="D368" s="37">
        <f>'7.физ-в нацвал'!D368+'11.физ-в инвал'!D368</f>
        <v>0</v>
      </c>
      <c r="E368" s="41" t="e">
        <f>('7.физ-в нацвал'!D368*'7.физ-в нацвал'!E368+'11.физ-в инвал'!D368*'11.физ-в инвал'!E368)/('7.физ-в нацвал'!D368+'11.физ-в инвал'!D368)</f>
        <v>#DIV/0!</v>
      </c>
      <c r="F368" s="37">
        <f>'7.физ-в нацвал'!F368+'11.физ-в инвал'!F368</f>
        <v>0</v>
      </c>
      <c r="G368" s="41" t="e">
        <f>('7.физ-в нацвал'!F368*'7.физ-в нацвал'!G368+'11.физ-в инвал'!F368*'11.физ-в инвал'!G368)/('7.физ-в нацвал'!F368+'11.физ-в инвал'!F368)</f>
        <v>#DIV/0!</v>
      </c>
      <c r="H368" s="37">
        <f t="shared" ref="H368" si="42">J368+L368+N368+P368+R368+T368</f>
        <v>0</v>
      </c>
      <c r="I368" s="41" t="e">
        <f t="shared" ref="I368" si="43">(J368*K368+L368*M368+N368*O368+P368*Q368+R368*S368+T368*U368)/(J368+L368+N368+P368+R368+T368)</f>
        <v>#DIV/0!</v>
      </c>
      <c r="J368" s="37">
        <f>'7.физ-в нацвал'!J368+'11.физ-в инвал'!J368</f>
        <v>0</v>
      </c>
      <c r="K368" s="41" t="e">
        <f>('7.физ-в нацвал'!J368*'7.физ-в нацвал'!K368+'11.физ-в инвал'!J368*'11.физ-в инвал'!K368)/('7.физ-в нацвал'!J368+'11.физ-в инвал'!J368)</f>
        <v>#DIV/0!</v>
      </c>
      <c r="L368" s="37">
        <f>'7.физ-в нацвал'!L368+'11.физ-в инвал'!L368</f>
        <v>0</v>
      </c>
      <c r="M368" s="41" t="e">
        <f>('7.физ-в нацвал'!L368*'7.физ-в нацвал'!M368+'11.физ-в инвал'!L368*'11.физ-в инвал'!M368)/('7.физ-в нацвал'!L368+'11.физ-в инвал'!L368)</f>
        <v>#DIV/0!</v>
      </c>
      <c r="N368" s="37">
        <f>'7.физ-в нацвал'!N368+'11.физ-в инвал'!N368</f>
        <v>0</v>
      </c>
      <c r="O368" s="41" t="e">
        <f>('7.физ-в нацвал'!N368*'7.физ-в нацвал'!O368+'11.физ-в инвал'!N368*'11.физ-в инвал'!O368)/('7.физ-в нацвал'!N368+'11.физ-в инвал'!N368)</f>
        <v>#DIV/0!</v>
      </c>
      <c r="P368" s="37">
        <f>'7.физ-в нацвал'!P368+'11.физ-в инвал'!P368</f>
        <v>0</v>
      </c>
      <c r="Q368" s="41" t="e">
        <f>('7.физ-в нацвал'!P368*'7.физ-в нацвал'!Q368+'11.физ-в инвал'!P368*'11.физ-в инвал'!Q368)/('7.физ-в нацвал'!P368+'11.физ-в инвал'!P368)</f>
        <v>#DIV/0!</v>
      </c>
      <c r="R368" s="37">
        <f>'7.физ-в нацвал'!R368+'11.физ-в инвал'!R368</f>
        <v>0</v>
      </c>
      <c r="S368" s="41" t="e">
        <f>('7.физ-в нацвал'!R368*'7.физ-в нацвал'!S368+'11.физ-в инвал'!R368*'11.физ-в инвал'!S368)/('7.физ-в нацвал'!R368+'11.физ-в инвал'!R368)</f>
        <v>#DIV/0!</v>
      </c>
      <c r="T368" s="37">
        <f>'7.физ-в нацвал'!T368+'11.физ-в инвал'!T368</f>
        <v>0</v>
      </c>
      <c r="U368" s="41" t="e">
        <f>('7.физ-в нацвал'!T368*'7.физ-в нацвал'!U368+'11.физ-в инвал'!T368*'11.физ-в инвал'!U368)/('7.физ-в нацвал'!T368+'11.физ-в инвал'!T368)</f>
        <v>#DIV/0!</v>
      </c>
    </row>
    <row r="369" spans="1:21" ht="4.5" customHeight="1" x14ac:dyDescent="0.2">
      <c r="A369" s="22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5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customHeight="1" thickBot="1" x14ac:dyDescent="0.25">
      <c r="A356" s="39" t="s">
        <v>15</v>
      </c>
      <c r="B356" s="37">
        <f>'8.юрид-в нацвал'!B356+'12.юрид-в инвал'!B356</f>
        <v>309403677.05000001</v>
      </c>
      <c r="C356" s="41">
        <f>('8.юрид-в нацвал'!B356*'8.юрид-в нацвал'!C356+'12.юрид-в инвал'!B356*'12.юрид-в инвал'!C356)/('8.юрид-в нацвал'!B356+'12.юрид-в инвал'!B356)</f>
        <v>2.9185823506404898</v>
      </c>
      <c r="D356" s="37">
        <f>'8.юрид-в нацвал'!D356+'12.юрид-в инвал'!D356</f>
        <v>253890567.08000001</v>
      </c>
      <c r="E356" s="41">
        <f>('8.юрид-в нацвал'!D356*'8.юрид-в нацвал'!E356+'12.юрид-в инвал'!D356*'12.юрид-в инвал'!E356)/('8.юрид-в нацвал'!D356+'12.юрид-в инвал'!D356)</f>
        <v>1.9734914765124774</v>
      </c>
      <c r="F356" s="37">
        <f>'8.юрид-в нацвал'!F356+'12.юрид-в инвал'!F356</f>
        <v>11344489.43</v>
      </c>
      <c r="G356" s="41">
        <f>('8.юрид-в нацвал'!F356*'8.юрид-в нацвал'!G356+'12.юрид-в инвал'!F356*'12.юрид-в инвал'!G356)/('8.юрид-в нацвал'!F356+'12.юрид-в инвал'!F356)</f>
        <v>1.3165616124955901</v>
      </c>
      <c r="H356" s="37">
        <f t="shared" ref="H356:H367" si="42">J356+L356+N356+P356+R356+T356</f>
        <v>44168620.539999999</v>
      </c>
      <c r="I356" s="41">
        <f t="shared" ref="I356:I367" si="43">(J356*K356+L356*M356+N356*O356+P356*Q356+R356*S356+T356*U356)/(J356+L356+N356+P356+R356+T356)</f>
        <v>8.76263548495238</v>
      </c>
      <c r="J356" s="37">
        <f>'8.юрид-в нацвал'!J356+'12.юрид-в инвал'!J356</f>
        <v>3453927.28</v>
      </c>
      <c r="K356" s="41">
        <f>('8.юрид-в нацвал'!J356*'8.юрид-в нацвал'!K356+'12.юрид-в инвал'!J356*'12.юрид-в инвал'!K356)/('8.юрид-в нацвал'!J356+'12.юрид-в инвал'!J356)</f>
        <v>9.1466870832613516</v>
      </c>
      <c r="L356" s="37">
        <f>'8.юрид-в нацвал'!L356+'12.юрид-в инвал'!L356</f>
        <v>3306848.31</v>
      </c>
      <c r="M356" s="41">
        <f>('8.юрид-в нацвал'!L356*'8.юрид-в нацвал'!M356+'12.юрид-в инвал'!L356*'12.юрид-в инвал'!M356)/('8.юрид-в нацвал'!L356+'12.юрид-в инвал'!L356)</f>
        <v>11.354540101780515</v>
      </c>
      <c r="N356" s="37">
        <f>'8.юрид-в нацвал'!N356+'12.юрид-в инвал'!N356</f>
        <v>5673455.9199999999</v>
      </c>
      <c r="O356" s="41">
        <f>('8.юрид-в нацвал'!N356*'8.юрид-в нацвал'!O356+'12.юрид-в инвал'!N356*'12.юрид-в инвал'!O356)/('8.юрид-в нацвал'!N356+'12.юрид-в инвал'!N356)</f>
        <v>10.127338447462579</v>
      </c>
      <c r="P356" s="37">
        <f>'8.юрид-в нацвал'!P356+'12.юрид-в инвал'!P356</f>
        <v>20189150.82</v>
      </c>
      <c r="Q356" s="41">
        <f>('8.юрид-в нацвал'!P356*'8.юрид-в нацвал'!Q356+'12.юрид-в инвал'!P356*'12.юрид-в инвал'!Q356)/('8.юрид-в нацвал'!P356+'12.юрид-в инвал'!P356)</f>
        <v>8.3778786848302165</v>
      </c>
      <c r="R356" s="37">
        <f>'8.юрид-в нацвал'!R356+'12.юрид-в инвал'!R356</f>
        <v>11476434.51</v>
      </c>
      <c r="S356" s="41">
        <f>('8.юрид-в нацвал'!R356*'8.юрид-в нацвал'!S356+'12.юрид-в инвал'!R356*'12.юрид-в инвал'!S356)/('8.юрид-в нацвал'!R356+'12.юрид-в инвал'!R356)</f>
        <v>7.9184102477834557</v>
      </c>
      <c r="T356" s="37">
        <f>'8.юрид-в нацвал'!T356+'12.юрид-в инвал'!T356</f>
        <v>68803.700000000012</v>
      </c>
      <c r="U356" s="41">
        <f>('8.юрид-в нацвал'!T356*'8.юрид-в нацвал'!U356+'12.юрид-в инвал'!T356*'12.юрид-в инвал'!U356)/('8.юрид-в нацвал'!T356+'12.юрид-в инвал'!T356)</f>
        <v>6.0956992138504189</v>
      </c>
    </row>
    <row r="357" spans="1:21" ht="14.25" customHeight="1" x14ac:dyDescent="0.2">
      <c r="A357" s="46" t="s">
        <v>92</v>
      </c>
      <c r="B357" s="36">
        <f>'8.юрид-в нацвал'!B357+'12.юрид-в инвал'!B357</f>
        <v>330670188.45999992</v>
      </c>
      <c r="C357" s="40">
        <f>('8.юрид-в нацвал'!B357*'8.юрид-в нацвал'!C357+'12.юрид-в инвал'!B357*'12.юрид-в инвал'!C357)/('8.юрид-в нацвал'!B357+'12.юрид-в инвал'!B357)</f>
        <v>3.2526019914683237</v>
      </c>
      <c r="D357" s="36">
        <f>'8.юрид-в нацвал'!D357+'12.юрид-в инвал'!D357</f>
        <v>257236738.60000002</v>
      </c>
      <c r="E357" s="40">
        <f>('8.юрид-в нацвал'!D357*'8.юрид-в нацвал'!E357+'12.юрид-в инвал'!D357*'12.юрид-в инвал'!E357)/('8.юрид-в нацвал'!D357+'12.юрид-в инвал'!D357)</f>
        <v>2.1587314544672918</v>
      </c>
      <c r="F357" s="36">
        <f>'8.юрид-в нацвал'!F357+'12.юрид-в инвал'!F357</f>
        <v>19971729.48</v>
      </c>
      <c r="G357" s="40">
        <f>('8.юрид-в нацвал'!F357*'8.юрид-в нацвал'!G357+'12.юрид-в инвал'!F357*'12.юрид-в инвал'!G357)/('8.юрид-в нацвал'!F357+'12.юрид-в инвал'!F357)</f>
        <v>1.7013377917534285</v>
      </c>
      <c r="H357" s="36">
        <f t="shared" si="42"/>
        <v>53461720.380000003</v>
      </c>
      <c r="I357" s="40">
        <f t="shared" si="43"/>
        <v>9.0953828843620386</v>
      </c>
      <c r="J357" s="36">
        <f>'8.юрид-в нацвал'!J357+'12.юрид-в инвал'!J357</f>
        <v>2743141.38</v>
      </c>
      <c r="K357" s="40">
        <f>('8.юрид-в нацвал'!J357*'8.юрид-в нацвал'!K357+'12.юрид-в инвал'!J357*'12.юрид-в инвал'!K357)/('8.юрид-в нацвал'!J357+'12.юрид-в инвал'!J357)</f>
        <v>8.6587263948458979</v>
      </c>
      <c r="L357" s="36">
        <f>'8.юрид-в нацвал'!L357+'12.юрид-в инвал'!L357</f>
        <v>4400766.9799999995</v>
      </c>
      <c r="M357" s="40">
        <f>('8.юрид-в нацвал'!L357*'8.юрид-в нацвал'!M357+'12.юрид-в инвал'!L357*'12.юрид-в инвал'!M357)/('8.юрид-в нацвал'!L357+'12.юрид-в инвал'!L357)</f>
        <v>11.396020973939423</v>
      </c>
      <c r="N357" s="36">
        <f>'8.юрид-в нацвал'!N357+'12.юрид-в инвал'!N357</f>
        <v>5092250.0999999996</v>
      </c>
      <c r="O357" s="40">
        <f>('8.юрид-в нацвал'!N357*'8.юрид-в нацвал'!O357+'12.юрид-в инвал'!N357*'12.юрид-в инвал'!O357)/('8.юрид-в нацвал'!N357+'12.юрид-в инвал'!N357)</f>
        <v>9.8025142687119864</v>
      </c>
      <c r="P357" s="36">
        <f>'8.юрид-в нацвал'!P357+'12.юрид-в инвал'!P357</f>
        <v>29835564.289999999</v>
      </c>
      <c r="Q357" s="40">
        <f>('8.юрид-в нацвал'!P357*'8.юрид-в нацвал'!Q357+'12.юрид-в инвал'!P357*'12.юрид-в инвал'!Q357)/('8.юрид-в нацвал'!P357+'12.юрид-в инвал'!P357)</f>
        <v>9.4699685611007745</v>
      </c>
      <c r="R357" s="36">
        <f>'8.юрид-в нацвал'!R357+'12.юрид-в инвал'!R357</f>
        <v>11321054.199999999</v>
      </c>
      <c r="S357" s="40">
        <f>('8.юрид-в нацвал'!R357*'8.юрид-в нацвал'!S357+'12.юрид-в инвал'!R357*'12.юрид-в инвал'!S357)/('8.юрид-в нацвал'!R357+'12.юрид-в инвал'!R357)</f>
        <v>7.0198938223792045</v>
      </c>
      <c r="T357" s="36">
        <f>'8.юрид-в нацвал'!T357+'12.юрид-в инвал'!T357</f>
        <v>68943.430000000008</v>
      </c>
      <c r="U357" s="40">
        <f>('8.юрид-в нацвал'!T357*'8.юрид-в нацвал'!U357+'12.юрид-в инвал'!T357*'12.юрид-в инвал'!U357)/('8.юрид-в нацвал'!T357+'12.юрид-в инвал'!T357)</f>
        <v>6.0943370528562326</v>
      </c>
    </row>
    <row r="358" spans="1:21" ht="14.25" customHeight="1" x14ac:dyDescent="0.2">
      <c r="A358" s="38" t="s">
        <v>1</v>
      </c>
      <c r="B358" s="36">
        <f>'8.юрид-в нацвал'!B358+'12.юрид-в инвал'!B358</f>
        <v>359906358.31</v>
      </c>
      <c r="C358" s="40">
        <f>('8.юрид-в нацвал'!B358*'8.юрид-в нацвал'!C358+'12.юрид-в инвал'!B358*'12.юрид-в инвал'!C358)/('8.юрид-в нацвал'!B358+'12.юрид-в инвал'!B358)</f>
        <v>3.6468545248980417</v>
      </c>
      <c r="D358" s="36">
        <f>'8.юрид-в нацвал'!D358+'12.юрид-в инвал'!D358</f>
        <v>288099422.92000002</v>
      </c>
      <c r="E358" s="40">
        <f>('8.юрид-в нацвал'!D358*'8.юрид-в нацвал'!E358+'12.юрид-в инвал'!D358*'12.юрид-в инвал'!E358)/('8.юрид-в нацвал'!D358+'12.юрид-в инвал'!D358)</f>
        <v>2.7398721257448995</v>
      </c>
      <c r="F358" s="36">
        <f>'8.юрид-в нацвал'!F358+'12.юрид-в инвал'!F358</f>
        <v>16310644.649999999</v>
      </c>
      <c r="G358" s="40">
        <f>('8.юрид-в нацвал'!F358*'8.юрид-в нацвал'!G358+'12.юрид-в инвал'!F358*'12.юрид-в инвал'!G358)/('8.юрид-в нацвал'!F358+'12.юрид-в инвал'!F358)</f>
        <v>0.75935161219394232</v>
      </c>
      <c r="H358" s="36">
        <f t="shared" si="42"/>
        <v>55496290.739999995</v>
      </c>
      <c r="I358" s="40">
        <f t="shared" si="43"/>
        <v>9.2039491634283568</v>
      </c>
      <c r="J358" s="36">
        <f>'8.юрид-в нацвал'!J358+'12.юрид-в инвал'!J358</f>
        <v>3405013.21</v>
      </c>
      <c r="K358" s="40">
        <f>('8.юрид-в нацвал'!J358*'8.юрид-в нацвал'!K358+'12.юрид-в инвал'!J358*'12.юрид-в инвал'!K358)/('8.юрид-в нацвал'!J358+'12.юрид-в инвал'!J358)</f>
        <v>9.3220912097137028</v>
      </c>
      <c r="L358" s="36">
        <f>'8.юрид-в нацвал'!L358+'12.юрид-в инвал'!L358</f>
        <v>3690776.9200000004</v>
      </c>
      <c r="M358" s="40">
        <f>('8.юрид-в нацвал'!L358*'8.юрид-в нацвал'!M358+'12.юрид-в инвал'!L358*'12.юрид-в инвал'!M358)/('8.юрид-в нацвал'!L358+'12.юрид-в инвал'!L358)</f>
        <v>11.417152056131354</v>
      </c>
      <c r="N358" s="36">
        <f>'8.юрид-в нацвал'!N358+'12.юрид-в инвал'!N358</f>
        <v>6212859.1200000001</v>
      </c>
      <c r="O358" s="40">
        <f>('8.юрид-в нацвал'!N358*'8.юрид-в нацвал'!O358+'12.юрид-в инвал'!N358*'12.юрид-в инвал'!O358)/('8.юрид-в нацвал'!N358+'12.юрид-в инвал'!N358)</f>
        <v>8.9332668419335004</v>
      </c>
      <c r="P358" s="36">
        <f>'8.юрид-в нацвал'!P358+'12.юрид-в инвал'!P358</f>
        <v>29425131.07</v>
      </c>
      <c r="Q358" s="40">
        <f>('8.юрид-в нацвал'!P358*'8.юрид-в нацвал'!Q358+'12.юрид-в инвал'!P358*'12.юрид-в инвал'!Q358)/('8.юрид-в нацвал'!P358+'12.юрид-в инвал'!P358)</f>
        <v>9.6233818676342686</v>
      </c>
      <c r="R358" s="36">
        <f>'8.юрид-в нацвал'!R358+'12.юрид-в инвал'!R358</f>
        <v>12698567.09</v>
      </c>
      <c r="S358" s="40">
        <f>('8.юрид-в нацвал'!R358*'8.юрид-в нацвал'!S358+'12.юрид-в инвал'!R358*'12.юрид-в инвал'!S358)/('8.юрид-в нацвал'!R358+'12.юрид-в инвал'!R358)</f>
        <v>7.7083081830534139</v>
      </c>
      <c r="T358" s="36">
        <f>'8.юрид-в нацвал'!T358+'12.юрид-в инвал'!T358</f>
        <v>63943.33</v>
      </c>
      <c r="U358" s="40">
        <f>('8.юрид-в нацвал'!T358*'8.юрид-в нацвал'!U358+'12.юрид-в инвал'!T358*'12.юрид-в инвал'!U358)/('8.юрид-в нацвал'!T358+'12.юрид-в инвал'!T358)</f>
        <v>5.4761605315206419</v>
      </c>
    </row>
    <row r="359" spans="1:21" ht="14.25" customHeight="1" x14ac:dyDescent="0.2">
      <c r="A359" s="38" t="s">
        <v>2</v>
      </c>
      <c r="B359" s="36">
        <f>'8.юрид-в нацвал'!B359+'12.юрид-в инвал'!B359</f>
        <v>370368872.75</v>
      </c>
      <c r="C359" s="40">
        <f>('8.юрид-в нацвал'!B359*'8.юрид-в нацвал'!C359+'12.юрид-в инвал'!B359*'12.юрид-в инвал'!C359)/('8.юрид-в нацвал'!B359+'12.юрид-в инвал'!B359)</f>
        <v>3.6375995795758973</v>
      </c>
      <c r="D359" s="36">
        <f>'8.юрид-в нацвал'!D359+'12.юрид-в инвал'!D359</f>
        <v>293301528.25999999</v>
      </c>
      <c r="E359" s="40">
        <f>('8.юрид-в нацвал'!D359*'8.юрид-в нацвал'!E359+'12.юрид-в инвал'!D359*'12.юрид-в инвал'!E359)/('8.юрид-в нацвал'!D359+'12.юрид-в инвал'!D359)</f>
        <v>2.639274970095582</v>
      </c>
      <c r="F359" s="36">
        <f>'8.юрид-в нацвал'!F359+'12.юрид-в инвал'!F359</f>
        <v>17172003.349999998</v>
      </c>
      <c r="G359" s="40">
        <f>('8.юрид-в нацвал'!F359*'8.юрид-в нацвал'!G359+'12.юрид-в инвал'!F359*'12.юрид-в инвал'!G359)/('8.юрид-в нацвал'!F359+'12.юрид-в инвал'!F359)</f>
        <v>2.1108749590536284</v>
      </c>
      <c r="H359" s="36">
        <f t="shared" si="42"/>
        <v>59895341.140000001</v>
      </c>
      <c r="I359" s="40">
        <f t="shared" si="43"/>
        <v>8.9640080762331369</v>
      </c>
      <c r="J359" s="36">
        <f>'8.юрид-в нацвал'!J359+'12.юрид-в инвал'!J359</f>
        <v>4080258.4200000004</v>
      </c>
      <c r="K359" s="40">
        <f>('8.юрид-в нацвал'!J359*'8.юрид-в нацвал'!K359+'12.юрид-в инвал'!J359*'12.юрид-в инвал'!K359)/('8.юрид-в нацвал'!J359+'12.юрид-в инвал'!J359)</f>
        <v>8.5956837625740334</v>
      </c>
      <c r="L359" s="36">
        <f>'8.юрид-в нацвал'!L359+'12.юрид-в инвал'!L359</f>
        <v>2651649.9499999997</v>
      </c>
      <c r="M359" s="40">
        <f>('8.юрид-в нацвал'!L359*'8.юрид-в нацвал'!M359+'12.юрид-в инвал'!L359*'12.юрид-в инвал'!M359)/('8.юрид-в нацвал'!L359+'12.юрид-в инвал'!L359)</f>
        <v>10.736016402919244</v>
      </c>
      <c r="N359" s="36">
        <f>'8.юрид-в нацвал'!N359+'12.юрид-в инвал'!N359</f>
        <v>12364356.810000001</v>
      </c>
      <c r="O359" s="40">
        <f>('8.юрид-в нацвал'!N359*'8.юрид-в нацвал'!O359+'12.юрид-в инвал'!N359*'12.юрид-в инвал'!O359)/('8.юрид-в нацвал'!N359+'12.юрид-в инвал'!N359)</f>
        <v>7.064046001095651</v>
      </c>
      <c r="P359" s="36">
        <f>'8.юрид-в нацвал'!P359+'12.юрид-в инвал'!P359</f>
        <v>27287317.780000001</v>
      </c>
      <c r="Q359" s="40">
        <f>('8.юрид-в нацвал'!P359*'8.юрид-в нацвал'!Q359+'12.юрид-в инвал'!P359*'12.юрид-в инвал'!Q359)/('8.юрид-в нацвал'!P359+'12.юрид-в инвал'!P359)</f>
        <v>10.552656125856094</v>
      </c>
      <c r="R359" s="36">
        <f>'8.юрид-в нацвал'!R359+'12.юрид-в инвал'!R359</f>
        <v>13286440.779999999</v>
      </c>
      <c r="S359" s="40">
        <f>('8.юрид-в нацвал'!R359*'8.юрид-в нацвал'!S359+'12.юрид-в инвал'!R359*'12.юрид-в инвал'!S359)/('8.юрид-в нацвал'!R359+'12.юрид-в инвал'!R359)</f>
        <v>7.2139771846933796</v>
      </c>
      <c r="T359" s="36">
        <f>'8.юрид-в нацвал'!T359+'12.юрид-в инвал'!T359</f>
        <v>225317.40000000002</v>
      </c>
      <c r="U359" s="40">
        <f>('8.юрид-в нацвал'!T359*'8.юрид-в нацвал'!U359+'12.юрид-в инвал'!T359*'12.юрид-в инвал'!U359)/('8.юрид-в нацвал'!T359+'12.юрид-в инвал'!T359)</f>
        <v>9.8412561124884039</v>
      </c>
    </row>
    <row r="360" spans="1:21" ht="14.25" customHeight="1" x14ac:dyDescent="0.2">
      <c r="A360" s="38" t="s">
        <v>3</v>
      </c>
      <c r="B360" s="36">
        <f>'8.юрид-в нацвал'!B360+'12.юрид-в инвал'!B360</f>
        <v>372919988.53999996</v>
      </c>
      <c r="C360" s="40">
        <f>('8.юрид-в нацвал'!B360*'8.юрид-в нацвал'!C360+'12.юрид-в инвал'!B360*'12.юрид-в инвал'!C360)/('8.юрид-в нацвал'!B360+'12.юрид-в инвал'!B360)</f>
        <v>3.5977554485958874</v>
      </c>
      <c r="D360" s="36">
        <f>'8.юрид-в нацвал'!D360+'12.юрид-в инвал'!D360</f>
        <v>288580038.60000002</v>
      </c>
      <c r="E360" s="40">
        <f>('8.юрид-в нацвал'!D360*'8.юрид-в нацвал'!E360+'12.юрид-в инвал'!D360*'12.юрид-в инвал'!E360)/('8.юрид-в нацвал'!D360+'12.юрид-в инвал'!D360)</f>
        <v>2.5252710862233565</v>
      </c>
      <c r="F360" s="36">
        <f>'8.юрид-в нацвал'!F360+'12.юрид-в инвал'!F360</f>
        <v>22016205.850000001</v>
      </c>
      <c r="G360" s="40">
        <f>('8.юрид-в нацвал'!F360*'8.юрид-в нацвал'!G360+'12.юрид-в инвал'!F360*'12.юрид-в инвал'!G360)/('8.юрид-в нацвал'!F360+'12.юрид-в инвал'!F360)</f>
        <v>1.9535752120613425</v>
      </c>
      <c r="H360" s="36">
        <f t="shared" si="42"/>
        <v>62323744.089999996</v>
      </c>
      <c r="I360" s="40">
        <f t="shared" si="43"/>
        <v>9.1445369245963857</v>
      </c>
      <c r="J360" s="36">
        <f>'8.юрид-в нацвал'!J360+'12.юрид-в инвал'!J360</f>
        <v>4347454.55</v>
      </c>
      <c r="K360" s="40">
        <f>('8.юрид-в нацвал'!J360*'8.юрид-в нацвал'!K360+'12.юрид-в инвал'!J360*'12.юрид-в инвал'!K360)/('8.юрид-в нацвал'!J360+'12.юрид-в инвал'!J360)</f>
        <v>7.1209262919608864</v>
      </c>
      <c r="L360" s="36">
        <f>'8.юрид-в нацвал'!L360+'12.юрид-в инвал'!L360</f>
        <v>3259453.28</v>
      </c>
      <c r="M360" s="40">
        <f>('8.юрид-в нацвал'!L360*'8.юрид-в нацвал'!M360+'12.юрид-в инвал'!L360*'12.юрид-в инвал'!M360)/('8.юрид-в нацвал'!L360+'12.юрид-в инвал'!L360)</f>
        <v>9.6546706000952671</v>
      </c>
      <c r="N360" s="36">
        <f>'8.юрид-в нацвал'!N360+'12.юрид-в инвал'!N360</f>
        <v>12924439.34</v>
      </c>
      <c r="O360" s="40">
        <f>('8.юрид-в нацвал'!N360*'8.юрид-в нацвал'!O360+'12.юрид-в инвал'!N360*'12.юрид-в инвал'!O360)/('8.юрид-в нацвал'!N360+'12.юрид-в инвал'!N360)</f>
        <v>7.4836949843040417</v>
      </c>
      <c r="P360" s="36">
        <f>'8.юрид-в нацвал'!P360+'12.юрид-в инвал'!P360</f>
        <v>28729049.119999997</v>
      </c>
      <c r="Q360" s="40">
        <f>('8.юрид-в нацвал'!P360*'8.юрид-в нацвал'!Q360+'12.юрид-в инвал'!P360*'12.юрид-в инвал'!Q360)/('8.юрид-в нацвал'!P360+'12.юрид-в инвал'!P360)</f>
        <v>11.078431840531474</v>
      </c>
      <c r="R360" s="36">
        <f>'8.юрид-в нацвал'!R360+'12.юрид-в инвал'!R360</f>
        <v>12846449.370000001</v>
      </c>
      <c r="S360" s="40">
        <f>('8.юрид-в нацвал'!R360*'8.юрид-в нацвал'!S360+'12.юрид-в инвал'!R360*'12.юрид-в инвал'!S360)/('8.юрид-в нацвал'!R360+'12.юрид-в инвал'!R360)</f>
        <v>7.0330981333404905</v>
      </c>
      <c r="T360" s="36">
        <f>'8.юрид-в нацвал'!T360+'12.юрид-в инвал'!T360</f>
        <v>216898.43000000002</v>
      </c>
      <c r="U360" s="40">
        <f>('8.юрид-в нацвал'!T360*'8.юрид-в нацвал'!U360+'12.юрид-в инвал'!T360*'12.юрид-в инвал'!U360)/('8.юрид-в нацвал'!T360+'12.юрид-в инвал'!T360)</f>
        <v>9.9088521756473504</v>
      </c>
    </row>
    <row r="361" spans="1:21" ht="14.25" customHeight="1" x14ac:dyDescent="0.2">
      <c r="A361" s="38" t="s">
        <v>4</v>
      </c>
      <c r="B361" s="36">
        <f>'8.юрид-в нацвал'!B361+'12.юрид-в инвал'!B361</f>
        <v>379256195.89999998</v>
      </c>
      <c r="C361" s="40">
        <f>('8.юрид-в нацвал'!B361*'8.юрид-в нацвал'!C361+'12.юрид-в инвал'!B361*'12.юрид-в инвал'!C361)/('8.юрид-в нацвал'!B361+'12.юрид-в инвал'!B361)</f>
        <v>3.4319253626390127</v>
      </c>
      <c r="D361" s="36">
        <f>'8.юрид-в нацвал'!D361+'12.юрид-в инвал'!D361</f>
        <v>294965836.08000004</v>
      </c>
      <c r="E361" s="40">
        <f>('8.юрид-в нацвал'!D361*'8.юрид-в нацвал'!E361+'12.юрид-в инвал'!D361*'12.юрид-в инвал'!E361)/('8.юрид-в нацвал'!D361+'12.юрид-в инвал'!D361)</f>
        <v>2.3363124535785023</v>
      </c>
      <c r="F361" s="36">
        <f>'8.юрид-в нацвал'!F361+'12.юрид-в инвал'!F361</f>
        <v>21864911.370000001</v>
      </c>
      <c r="G361" s="40">
        <f>('8.юрид-в нацвал'!F361*'8.юрид-в нацвал'!G361+'12.юрид-в инвал'!F361*'12.юрид-в инвал'!G361)/('8.юрид-в нацвал'!F361+'12.юрид-в инвал'!F361)</f>
        <v>1.8418859062358948</v>
      </c>
      <c r="H361" s="36">
        <f t="shared" si="42"/>
        <v>62425448.449999996</v>
      </c>
      <c r="I361" s="40">
        <f t="shared" si="43"/>
        <v>9.1657159627469333</v>
      </c>
      <c r="J361" s="36">
        <f>'8.юрид-в нацвал'!J361+'12.юрид-в инвал'!J361</f>
        <v>3579394.46</v>
      </c>
      <c r="K361" s="40">
        <f>('8.юрид-в нацвал'!J361*'8.юрид-в нацвал'!K361+'12.юрид-в инвал'!J361*'12.юрид-в инвал'!K361)/('8.юрид-в нацвал'!J361+'12.юрид-в инвал'!J361)</f>
        <v>6.8922306606017347</v>
      </c>
      <c r="L361" s="36">
        <f>'8.юрид-в нацвал'!L361+'12.юрид-в инвал'!L361</f>
        <v>4038910.25</v>
      </c>
      <c r="M361" s="40">
        <f>('8.юрид-в нацвал'!L361*'8.юрид-в нацвал'!M361+'12.юрид-в инвал'!L361*'12.юрид-в инвал'!M361)/('8.юрид-в нацвал'!L361+'12.юрид-в инвал'!L361)</f>
        <v>9.7917326920300116</v>
      </c>
      <c r="N361" s="36">
        <f>'8.юрид-в нацвал'!N361+'12.юрид-в инвал'!N361</f>
        <v>13940850.93</v>
      </c>
      <c r="O361" s="40">
        <f>('8.юрид-в нацвал'!N361*'8.юрид-в нацвал'!O361+'12.юрид-в инвал'!N361*'12.юрид-в инвал'!O361)/('8.юрид-в нацвал'!N361+'12.юрид-в инвал'!N361)</f>
        <v>7.5553102584750338</v>
      </c>
      <c r="P361" s="36">
        <f>'8.юрид-в нацвал'!P361+'12.юрид-в инвал'!P361</f>
        <v>28547805.440000001</v>
      </c>
      <c r="Q361" s="40">
        <f>('8.юрид-в нацвал'!P361*'8.юрид-в нацвал'!Q361+'12.юрид-в инвал'!P361*'12.юрид-в инвал'!Q361)/('8.юрид-в нацвал'!P361+'12.юрид-в инвал'!P361)</f>
        <v>11.262108720680025</v>
      </c>
      <c r="R361" s="36">
        <f>'8.юрид-в нацвал'!R361+'12.юрид-в инвал'!R361</f>
        <v>11902898.939999999</v>
      </c>
      <c r="S361" s="40">
        <f>('8.юрид-в нацвал'!R361*'8.юрид-в нацвал'!S361+'12.юрид-в инвал'!R361*'12.юрид-в инвал'!S361)/('8.юрид-в нацвал'!R361+'12.юрид-в инвал'!R361)</f>
        <v>6.5176960626786382</v>
      </c>
      <c r="T361" s="36">
        <f>'8.юрид-в нацвал'!T361+'12.юрид-в инвал'!T361</f>
        <v>415588.43</v>
      </c>
      <c r="U361" s="40">
        <f>('8.юрид-в нацвал'!T361*'8.юрид-в нацвал'!U361+'12.юрид-в инвал'!T361*'12.юрид-в инвал'!U361)/('8.юрид-в нацвал'!T361+'12.юрид-в инвал'!T361)</f>
        <v>8.5194079151818531</v>
      </c>
    </row>
    <row r="362" spans="1:21" ht="14.25" customHeight="1" x14ac:dyDescent="0.2">
      <c r="A362" s="38" t="s">
        <v>5</v>
      </c>
      <c r="B362" s="36">
        <f>'8.юрид-в нацвал'!B362+'12.юрид-в инвал'!B362</f>
        <v>377517375.18000001</v>
      </c>
      <c r="C362" s="40">
        <f>('8.юрид-в нацвал'!B362*'8.юрид-в нацвал'!C362+'12.юрид-в инвал'!B362*'12.юрид-в инвал'!C362)/('8.юрид-в нацвал'!B362+'12.юрид-в инвал'!B362)</f>
        <v>3.5139414263255833</v>
      </c>
      <c r="D362" s="36">
        <f>'8.юрид-в нацвал'!D362+'12.юрид-в инвал'!D362</f>
        <v>273567798.20000005</v>
      </c>
      <c r="E362" s="40">
        <f>('8.юрид-в нацвал'!D362*'8.юрид-в нацвал'!E362+'12.юрид-в инвал'!D362*'12.юрид-в инвал'!E362)/('8.юрид-в нацвал'!D362+'12.юрид-в инвал'!D362)</f>
        <v>2.3848153174213733</v>
      </c>
      <c r="F362" s="36">
        <f>'8.юрид-в нацвал'!F362+'12.юрид-в инвал'!F362</f>
        <v>26588162.829999998</v>
      </c>
      <c r="G362" s="40">
        <f>('8.юрид-в нацвал'!F362*'8.юрид-в нацвал'!G362+'12.юрид-в инвал'!F362*'12.юрид-в инвал'!G362)/('8.юрид-в нацвал'!F362+'12.юрид-в инвал'!F362)</f>
        <v>2.0266764982460459</v>
      </c>
      <c r="H362" s="36">
        <f t="shared" si="42"/>
        <v>77361414.149999991</v>
      </c>
      <c r="I362" s="40">
        <f t="shared" si="43"/>
        <v>8.0179462898688527</v>
      </c>
      <c r="J362" s="36">
        <f>'8.юрид-в нацвал'!J362+'12.юрид-в инвал'!J362</f>
        <v>3758406.08</v>
      </c>
      <c r="K362" s="40">
        <f>('8.юрид-в нацвал'!J362*'8.юрид-в нацвал'!K362+'12.юрид-в инвал'!J362*'12.юрид-в инвал'!K362)/('8.юрид-в нацвал'!J362+'12.юрид-в инвал'!J362)</f>
        <v>8.0187974476403578</v>
      </c>
      <c r="L362" s="36">
        <f>'8.юрид-в нацвал'!L362+'12.юрид-в инвал'!L362</f>
        <v>24355038.289999999</v>
      </c>
      <c r="M362" s="40">
        <f>('8.юрид-в нацвал'!L362*'8.юрид-в нацвал'!M362+'12.юрид-в инвал'!L362*'12.юрид-в инвал'!M362)/('8.юрид-в нацвал'!L362+'12.юрид-в инвал'!L362)</f>
        <v>4.3697613297983473</v>
      </c>
      <c r="N362" s="36">
        <f>'8.юрид-в нацвал'!N362+'12.юрид-в инвал'!N362</f>
        <v>17390306.620000001</v>
      </c>
      <c r="O362" s="40">
        <f>('8.юрид-в нацвал'!N362*'8.юрид-в нацвал'!O362+'12.юрид-в инвал'!N362*'12.юрид-в инвал'!O362)/('8.юрид-в нацвал'!N362+'12.юрид-в инвал'!N362)</f>
        <v>11.126035816469091</v>
      </c>
      <c r="P362" s="36">
        <f>'8.юрид-в нацвал'!P362+'12.юрид-в инвал'!P362</f>
        <v>18727526.149999999</v>
      </c>
      <c r="Q362" s="40">
        <f>('8.юрид-в нацвал'!P362*'8.юрид-в нацвал'!Q362+'12.юрид-в инвал'!P362*'12.юрид-в инвал'!Q362)/('8.юрид-в нацвал'!P362+'12.юрид-в инвал'!P362)</f>
        <v>10.991218016454374</v>
      </c>
      <c r="R362" s="36">
        <f>'8.юрид-в нацвал'!R362+'12.юрид-в инвал'!R362</f>
        <v>10966680.370000001</v>
      </c>
      <c r="S362" s="40">
        <f>('8.юрид-в нацвал'!R362*'8.юрид-в нацвал'!S362+'12.юрид-в инвал'!R362*'12.юрид-в инвал'!S362)/('8.юрид-в нацвал'!R362+'12.юрид-в инвал'!R362)</f>
        <v>6.8943750021138044</v>
      </c>
      <c r="T362" s="36">
        <f>'8.юрид-в нацвал'!T362+'12.юрид-в инвал'!T362</f>
        <v>2163456.64</v>
      </c>
      <c r="U362" s="40">
        <f>('8.юрид-в нацвал'!T362*'8.юрид-в нацвал'!U362+'12.юрид-в инвал'!T362*'12.юрид-в инвал'!U362)/('8.юрид-в нацвал'!T362+'12.юрид-в инвал'!T362)</f>
        <v>4.0602421502656023</v>
      </c>
    </row>
    <row r="363" spans="1:21" ht="14.25" hidden="1" customHeight="1" x14ac:dyDescent="0.2">
      <c r="A363" s="38" t="s">
        <v>6</v>
      </c>
      <c r="B363" s="36">
        <f>'8.юрид-в нацвал'!B363+'12.юрид-в инвал'!B363</f>
        <v>0</v>
      </c>
      <c r="C363" s="40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36">
        <f>'8.юрид-в нацвал'!D363+'12.юрид-в инвал'!D363</f>
        <v>0</v>
      </c>
      <c r="E363" s="40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36">
        <f>'8.юрид-в нацвал'!F363+'12.юрид-в инвал'!F363</f>
        <v>0</v>
      </c>
      <c r="G363" s="40" t="e">
        <f>('8.юрид-в нацвал'!F363*'8.юрид-в нацвал'!G363+'12.юрид-в инвал'!F363*'12.юрид-в инвал'!G363)/('8.юрид-в нацвал'!F363+'12.юрид-в инвал'!F363)</f>
        <v>#DIV/0!</v>
      </c>
      <c r="H363" s="36">
        <f t="shared" si="42"/>
        <v>0</v>
      </c>
      <c r="I363" s="40" t="e">
        <f t="shared" si="43"/>
        <v>#DIV/0!</v>
      </c>
      <c r="J363" s="36">
        <f>'8.юрид-в нацвал'!J363+'12.юрид-в инвал'!J363</f>
        <v>0</v>
      </c>
      <c r="K363" s="40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36">
        <f>'8.юрид-в нацвал'!L363+'12.юрид-в инвал'!L363</f>
        <v>0</v>
      </c>
      <c r="M363" s="40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36">
        <f>'8.юрид-в нацвал'!N363+'12.юрид-в инвал'!N363</f>
        <v>0</v>
      </c>
      <c r="O363" s="40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36">
        <f>'8.юрид-в нацвал'!P363+'12.юрид-в инвал'!P363</f>
        <v>0</v>
      </c>
      <c r="Q363" s="40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36">
        <f>'8.юрид-в нацвал'!R363+'12.юрид-в инвал'!R363</f>
        <v>0</v>
      </c>
      <c r="S363" s="40" t="e">
        <f>('8.юрид-в нацвал'!R363*'8.юрид-в нацвал'!S363+'12.юрид-в инвал'!R363*'12.юрид-в инвал'!S363)/('8.юрид-в нацвал'!R363+'12.юрид-в инвал'!R363)</f>
        <v>#DIV/0!</v>
      </c>
      <c r="T363" s="36">
        <f>'8.юрид-в нацвал'!T363+'12.юрид-в инвал'!T363</f>
        <v>0</v>
      </c>
      <c r="U363" s="40" t="e">
        <f>('8.юрид-в нацвал'!T363*'8.юрид-в нацвал'!U363+'12.юрид-в инвал'!T363*'12.юрид-в инвал'!U363)/('8.юрид-в нацвал'!T363+'12.юрид-в инвал'!T363)</f>
        <v>#DIV/0!</v>
      </c>
    </row>
    <row r="364" spans="1:21" ht="14.25" hidden="1" customHeight="1" x14ac:dyDescent="0.2">
      <c r="A364" s="38" t="s">
        <v>7</v>
      </c>
      <c r="B364" s="36">
        <f>'8.юрид-в нацвал'!B364+'12.юрид-в инвал'!B364</f>
        <v>0</v>
      </c>
      <c r="C364" s="40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36">
        <f>'8.юрид-в нацвал'!D364+'12.юрид-в инвал'!D364</f>
        <v>0</v>
      </c>
      <c r="E364" s="40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36">
        <f>'8.юрид-в нацвал'!F364+'12.юрид-в инвал'!F364</f>
        <v>0</v>
      </c>
      <c r="G364" s="40" t="e">
        <f>('8.юрид-в нацвал'!F364*'8.юрид-в нацвал'!G364+'12.юрид-в инвал'!F364*'12.юрид-в инвал'!G364)/('8.юрид-в нацвал'!F364+'12.юрид-в инвал'!F364)</f>
        <v>#DIV/0!</v>
      </c>
      <c r="H364" s="36">
        <f t="shared" si="42"/>
        <v>0</v>
      </c>
      <c r="I364" s="40" t="e">
        <f t="shared" si="43"/>
        <v>#DIV/0!</v>
      </c>
      <c r="J364" s="36">
        <f>'8.юрид-в нацвал'!J364+'12.юрид-в инвал'!J364</f>
        <v>0</v>
      </c>
      <c r="K364" s="40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36">
        <f>'8.юрид-в нацвал'!L364+'12.юрид-в инвал'!L364</f>
        <v>0</v>
      </c>
      <c r="M364" s="40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36">
        <f>'8.юрид-в нацвал'!N364+'12.юрид-в инвал'!N364</f>
        <v>0</v>
      </c>
      <c r="O364" s="40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36">
        <f>'8.юрид-в нацвал'!P364+'12.юрид-в инвал'!P364</f>
        <v>0</v>
      </c>
      <c r="Q364" s="40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36">
        <f>'8.юрид-в нацвал'!R364+'12.юрид-в инвал'!R364</f>
        <v>0</v>
      </c>
      <c r="S364" s="40" t="e">
        <f>('8.юрид-в нацвал'!R364*'8.юрид-в нацвал'!S364+'12.юрид-в инвал'!R364*'12.юрид-в инвал'!S364)/('8.юрид-в нацвал'!R364+'12.юрид-в инвал'!R364)</f>
        <v>#DIV/0!</v>
      </c>
      <c r="T364" s="36">
        <f>'8.юрид-в нацвал'!T364+'12.юрид-в инвал'!T364</f>
        <v>0</v>
      </c>
      <c r="U364" s="40" t="e">
        <f>('8.юрид-в нацвал'!T364*'8.юрид-в нацвал'!U364+'12.юрид-в инвал'!T364*'12.юрид-в инвал'!U364)/('8.юрид-в нацвал'!T364+'12.юрид-в инвал'!T364)</f>
        <v>#DIV/0!</v>
      </c>
    </row>
    <row r="365" spans="1:21" ht="14.25" hidden="1" customHeight="1" x14ac:dyDescent="0.2">
      <c r="A365" s="38" t="s">
        <v>8</v>
      </c>
      <c r="B365" s="36">
        <f>'8.юрид-в нацвал'!B365+'12.юрид-в инвал'!B365</f>
        <v>0</v>
      </c>
      <c r="C365" s="40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36">
        <f>'8.юрид-в нацвал'!D365+'12.юрид-в инвал'!D365</f>
        <v>0</v>
      </c>
      <c r="E365" s="40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36">
        <f>'8.юрид-в нацвал'!F365+'12.юрид-в инвал'!F365</f>
        <v>0</v>
      </c>
      <c r="G365" s="40" t="e">
        <f>('8.юрид-в нацвал'!F365*'8.юрид-в нацвал'!G365+'12.юрид-в инвал'!F365*'12.юрид-в инвал'!G365)/('8.юрид-в нацвал'!F365+'12.юрид-в инвал'!F365)</f>
        <v>#DIV/0!</v>
      </c>
      <c r="H365" s="36">
        <f t="shared" si="42"/>
        <v>0</v>
      </c>
      <c r="I365" s="40" t="e">
        <f t="shared" si="43"/>
        <v>#DIV/0!</v>
      </c>
      <c r="J365" s="36">
        <f>'8.юрид-в нацвал'!J365+'12.юрид-в инвал'!J365</f>
        <v>0</v>
      </c>
      <c r="K365" s="40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36">
        <f>'8.юрид-в нацвал'!L365+'12.юрид-в инвал'!L365</f>
        <v>0</v>
      </c>
      <c r="M365" s="40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36">
        <f>'8.юрид-в нацвал'!N365+'12.юрид-в инвал'!N365</f>
        <v>0</v>
      </c>
      <c r="O365" s="40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36">
        <f>'8.юрид-в нацвал'!P365+'12.юрид-в инвал'!P365</f>
        <v>0</v>
      </c>
      <c r="Q365" s="40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36">
        <f>'8.юрид-в нацвал'!R365+'12.юрид-в инвал'!R365</f>
        <v>0</v>
      </c>
      <c r="S365" s="40" t="e">
        <f>('8.юрид-в нацвал'!R365*'8.юрид-в нацвал'!S365+'12.юрид-в инвал'!R365*'12.юрид-в инвал'!S365)/('8.юрид-в нацвал'!R365+'12.юрид-в инвал'!R365)</f>
        <v>#DIV/0!</v>
      </c>
      <c r="T365" s="36">
        <f>'8.юрид-в нацвал'!T365+'12.юрид-в инвал'!T365</f>
        <v>0</v>
      </c>
      <c r="U365" s="40" t="e">
        <f>('8.юрид-в нацвал'!T365*'8.юрид-в нацвал'!U365+'12.юрид-в инвал'!T365*'12.юрид-в инвал'!U365)/('8.юрид-в нацвал'!T365+'12.юрид-в инвал'!T365)</f>
        <v>#DIV/0!</v>
      </c>
    </row>
    <row r="366" spans="1:21" ht="14.25" hidden="1" customHeight="1" x14ac:dyDescent="0.2">
      <c r="A366" s="38" t="s">
        <v>9</v>
      </c>
      <c r="B366" s="36">
        <f>'8.юрид-в нацвал'!B366+'12.юрид-в инвал'!B366</f>
        <v>0</v>
      </c>
      <c r="C366" s="40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36">
        <f>'8.юрид-в нацвал'!D366+'12.юрид-в инвал'!D366</f>
        <v>0</v>
      </c>
      <c r="E366" s="40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36">
        <f>'8.юрид-в нацвал'!F366+'12.юрид-в инвал'!F366</f>
        <v>0</v>
      </c>
      <c r="G366" s="40" t="e">
        <f>('8.юрид-в нацвал'!F366*'8.юрид-в нацвал'!G366+'12.юрид-в инвал'!F366*'12.юрид-в инвал'!G366)/('8.юрид-в нацвал'!F366+'12.юрид-в инвал'!F366)</f>
        <v>#DIV/0!</v>
      </c>
      <c r="H366" s="36">
        <f t="shared" si="42"/>
        <v>0</v>
      </c>
      <c r="I366" s="40" t="e">
        <f t="shared" si="43"/>
        <v>#DIV/0!</v>
      </c>
      <c r="J366" s="36">
        <f>'8.юрид-в нацвал'!J366+'12.юрид-в инвал'!J366</f>
        <v>0</v>
      </c>
      <c r="K366" s="40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36">
        <f>'8.юрид-в нацвал'!L366+'12.юрид-в инвал'!L366</f>
        <v>0</v>
      </c>
      <c r="M366" s="40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36">
        <f>'8.юрид-в нацвал'!N366+'12.юрид-в инвал'!N366</f>
        <v>0</v>
      </c>
      <c r="O366" s="40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36">
        <f>'8.юрид-в нацвал'!P366+'12.юрид-в инвал'!P366</f>
        <v>0</v>
      </c>
      <c r="Q366" s="40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36">
        <f>'8.юрид-в нацвал'!R366+'12.юрид-в инвал'!R366</f>
        <v>0</v>
      </c>
      <c r="S366" s="40" t="e">
        <f>('8.юрид-в нацвал'!R366*'8.юрид-в нацвал'!S366+'12.юрид-в инвал'!R366*'12.юрид-в инвал'!S366)/('8.юрид-в нацвал'!R366+'12.юрид-в инвал'!R366)</f>
        <v>#DIV/0!</v>
      </c>
      <c r="T366" s="36">
        <f>'8.юрид-в нацвал'!T366+'12.юрид-в инвал'!T366</f>
        <v>0</v>
      </c>
      <c r="U366" s="40" t="e">
        <f>('8.юрид-в нацвал'!T366*'8.юрид-в нацвал'!U366+'12.юрид-в инвал'!T366*'12.юрид-в инвал'!U366)/('8.юрид-в нацвал'!T366+'12.юрид-в инвал'!T366)</f>
        <v>#DIV/0!</v>
      </c>
    </row>
    <row r="367" spans="1:21" ht="14.25" hidden="1" customHeight="1" x14ac:dyDescent="0.2">
      <c r="A367" s="38" t="s">
        <v>14</v>
      </c>
      <c r="B367" s="36">
        <f>'8.юрид-в нацвал'!B367+'12.юрид-в инвал'!B367</f>
        <v>0</v>
      </c>
      <c r="C367" s="40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36">
        <f>'8.юрид-в нацвал'!D367+'12.юрид-в инвал'!D367</f>
        <v>0</v>
      </c>
      <c r="E367" s="40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36">
        <f>'8.юрид-в нацвал'!F367+'12.юрид-в инвал'!F367</f>
        <v>0</v>
      </c>
      <c r="G367" s="40" t="e">
        <f>('8.юрид-в нацвал'!F367*'8.юрид-в нацвал'!G367+'12.юрид-в инвал'!F367*'12.юрид-в инвал'!G367)/('8.юрид-в нацвал'!F367+'12.юрид-в инвал'!F367)</f>
        <v>#DIV/0!</v>
      </c>
      <c r="H367" s="36">
        <f t="shared" si="42"/>
        <v>0</v>
      </c>
      <c r="I367" s="40" t="e">
        <f t="shared" si="43"/>
        <v>#DIV/0!</v>
      </c>
      <c r="J367" s="36">
        <f>'8.юрид-в нацвал'!J367+'12.юрид-в инвал'!J367</f>
        <v>0</v>
      </c>
      <c r="K367" s="40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36">
        <f>'8.юрид-в нацвал'!L367+'12.юрид-в инвал'!L367</f>
        <v>0</v>
      </c>
      <c r="M367" s="40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36">
        <f>'8.юрид-в нацвал'!N367+'12.юрид-в инвал'!N367</f>
        <v>0</v>
      </c>
      <c r="O367" s="40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36">
        <f>'8.юрид-в нацвал'!P367+'12.юрид-в инвал'!P367</f>
        <v>0</v>
      </c>
      <c r="Q367" s="40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36">
        <f>'8.юрид-в нацвал'!R367+'12.юрид-в инвал'!R367</f>
        <v>0</v>
      </c>
      <c r="S367" s="40" t="e">
        <f>('8.юрид-в нацвал'!R367*'8.юрид-в нацвал'!S367+'12.юрид-в инвал'!R367*'12.юрид-в инвал'!S367)/('8.юрид-в нацвал'!R367+'12.юрид-в инвал'!R367)</f>
        <v>#DIV/0!</v>
      </c>
      <c r="T367" s="36">
        <f>'8.юрид-в нацвал'!T367+'12.юрид-в инвал'!T367</f>
        <v>0</v>
      </c>
      <c r="U367" s="40" t="e">
        <f>('8.юрид-в нацвал'!T367*'8.юрид-в нацвал'!U367+'12.юрид-в инвал'!T367*'12.юрид-в инвал'!U367)/('8.юрид-в нацвал'!T367+'12.юрид-в инвал'!T367)</f>
        <v>#DIV/0!</v>
      </c>
    </row>
    <row r="368" spans="1:21" ht="14.25" hidden="1" customHeight="1" thickBot="1" x14ac:dyDescent="0.25">
      <c r="A368" s="39" t="s">
        <v>15</v>
      </c>
      <c r="B368" s="37">
        <f>'8.юрид-в нацвал'!B368+'12.юрид-в инвал'!B368</f>
        <v>0</v>
      </c>
      <c r="C368" s="41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37">
        <f>'8.юрид-в нацвал'!D368+'12.юрид-в инвал'!D368</f>
        <v>0</v>
      </c>
      <c r="E368" s="41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37">
        <f>'8.юрид-в нацвал'!F368+'12.юрид-в инвал'!F368</f>
        <v>0</v>
      </c>
      <c r="G368" s="41" t="e">
        <f>('8.юрид-в нацвал'!F368*'8.юрид-в нацвал'!G368+'12.юрид-в инвал'!F368*'12.юрид-в инвал'!G368)/('8.юрид-в нацвал'!F368+'12.юрид-в инвал'!F368)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'8.юрид-в нацвал'!J368+'12.юрид-в инвал'!J368</f>
        <v>0</v>
      </c>
      <c r="K368" s="41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37">
        <f>'8.юрид-в нацвал'!L368+'12.юрид-в инвал'!L368</f>
        <v>0</v>
      </c>
      <c r="M368" s="41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37">
        <f>'8.юрид-в нацвал'!N368+'12.юрид-в инвал'!N368</f>
        <v>0</v>
      </c>
      <c r="O368" s="41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37">
        <f>'8.юрид-в нацвал'!P368+'12.юрид-в инвал'!P368</f>
        <v>0</v>
      </c>
      <c r="Q368" s="41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37">
        <f>'8.юрид-в нацвал'!R368+'12.юрид-в инвал'!R368</f>
        <v>0</v>
      </c>
      <c r="S368" s="41" t="e">
        <f>('8.юрид-в нацвал'!R368*'8.юрид-в нацвал'!S368+'12.юрид-в инвал'!R368*'12.юрид-в инвал'!S368)/('8.юрид-в нацвал'!R368+'12.юрид-в инвал'!R368)</f>
        <v>#DIV/0!</v>
      </c>
      <c r="T368" s="37">
        <f>'8.юрид-в нацвал'!T368+'12.юрид-в инвал'!T368</f>
        <v>0</v>
      </c>
      <c r="U368" s="41" t="e">
        <f>('8.юрид-в нацвал'!T368*'8.юрид-в нацвал'!U368+'12.юрид-в инвал'!T368*'12.юрид-в инвал'!U368)/('8.юрид-в нацвал'!T368+'12.юрид-в инвал'!T368)</f>
        <v>#DIV/0!</v>
      </c>
    </row>
    <row r="369" spans="1:21" ht="4.5" customHeight="1" x14ac:dyDescent="0.2">
      <c r="A369" s="22"/>
      <c r="B369" s="23"/>
      <c r="C369" s="26"/>
      <c r="D369" s="24"/>
      <c r="E369" s="26"/>
      <c r="F369" s="24"/>
      <c r="G369" s="26"/>
      <c r="H369" s="24"/>
      <c r="I369" s="26"/>
      <c r="J369" s="24"/>
      <c r="K369" s="26"/>
      <c r="L369" s="24"/>
      <c r="M369" s="26"/>
      <c r="N369" s="24"/>
      <c r="O369" s="26"/>
      <c r="P369" s="24"/>
      <c r="Q369" s="26"/>
      <c r="R369" s="24"/>
      <c r="S369" s="26"/>
      <c r="T369" s="24"/>
      <c r="U369" s="26"/>
    </row>
    <row r="370" spans="1:21" x14ac:dyDescent="0.2">
      <c r="A370" s="19" t="s">
        <v>55</v>
      </c>
      <c r="B370" s="14"/>
      <c r="C370" s="14"/>
      <c r="D370" s="27"/>
      <c r="E370" s="27"/>
      <c r="F370" s="14"/>
      <c r="G370" s="14"/>
      <c r="H370" s="14"/>
      <c r="I370" s="14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customHeight="1" thickBot="1" x14ac:dyDescent="0.25">
      <c r="A188" s="39" t="s">
        <v>15</v>
      </c>
      <c r="B188" s="37">
        <f>'9.нерез-в нацвал'!B188+'13.нерез-в инвал'!B188</f>
        <v>75361928.290000007</v>
      </c>
      <c r="C188" s="41">
        <f>('9.нерез-в нацвал'!B188*'9.нерез-в нацвал'!C188+'13.нерез-в инвал'!B188*'13.нерез-в инвал'!C188)/('9.нерез-в нацвал'!B188+'13.нерез-в инвал'!B188)</f>
        <v>0.99064120187469218</v>
      </c>
      <c r="D188" s="37">
        <f>'9.нерез-в нацвал'!D188+'13.нерез-в инвал'!D188</f>
        <v>2932743.89</v>
      </c>
      <c r="E188" s="41">
        <f>('9.нерез-в нацвал'!D188*'9.нерез-в нацвал'!E188+'13.нерез-в инвал'!D188*'13.нерез-в инвал'!E188)/('9.нерез-в нацвал'!D188+'13.нерез-в инвал'!D188)</f>
        <v>0.12278168456093845</v>
      </c>
      <c r="F188" s="37">
        <f>'9.нерез-в нацвал'!F188+'13.нерез-в инвал'!F188</f>
        <v>56094130.859999999</v>
      </c>
      <c r="G188" s="41">
        <f>('9.нерез-в нацвал'!F188*'9.нерез-в нацвал'!G188+'13.нерез-в инвал'!F188*'13.нерез-в инвал'!G188)/('9.нерез-в нацвал'!F188+'13.нерез-в инвал'!F188)</f>
        <v>3.3490228804661085E-2</v>
      </c>
      <c r="H188" s="37">
        <f t="shared" ref="H188:H199" si="28">J188+L188+N188+P188+R188+T188</f>
        <v>16335053.540000003</v>
      </c>
      <c r="I188" s="41">
        <f t="shared" ref="I188:I199" si="29">(J188*K188+L188*M188+N188*O188+P188*Q188+R188*S188+T188*U188)/(J188+L188+N188+P188+R188+T188)</f>
        <v>4.4332844411662684</v>
      </c>
      <c r="J188" s="37">
        <f>'9.нерез-в нацвал'!J188+'13.нерез-в инвал'!J188</f>
        <v>3047133.09</v>
      </c>
      <c r="K188" s="41">
        <f>('9.нерез-в нацвал'!J188*'9.нерез-в нацвал'!K188+'13.нерез-в инвал'!J188*'13.нерез-в инвал'!K188)/('9.нерез-в нацвал'!J188+'13.нерез-в инвал'!J188)</f>
        <v>1.2235356006389599</v>
      </c>
      <c r="L188" s="37">
        <f>'9.нерез-в нацвал'!L188+'13.нерез-в инвал'!L188</f>
        <v>2894279.2600000002</v>
      </c>
      <c r="M188" s="41">
        <f>('9.нерез-в нацвал'!L188*'9.нерез-в нацвал'!M188+'13.нерез-в инвал'!L188*'13.нерез-в инвал'!M188)/('9.нерез-в нацвал'!L188+'13.нерез-в инвал'!L188)</f>
        <v>2.5859055904646846</v>
      </c>
      <c r="N188" s="37">
        <f>'9.нерез-в нацвал'!N188+'13.нерез-в инвал'!N188</f>
        <v>3378025.2199999997</v>
      </c>
      <c r="O188" s="41">
        <f>('9.нерез-в нацвал'!N188*'9.нерез-в нацвал'!O188+'13.нерез-в инвал'!N188*'13.нерез-в инвал'!O188)/('9.нерез-в нацвал'!N188+'13.нерез-в инвал'!N188)</f>
        <v>4.0900413057899048</v>
      </c>
      <c r="P188" s="37">
        <f>'9.нерез-в нацвал'!P188+'13.нерез-в инвал'!P188</f>
        <v>4854126.05</v>
      </c>
      <c r="Q188" s="41">
        <f>('9.нерез-в нацвал'!P188*'9.нерез-в нацвал'!Q188+'13.нерез-в инвал'!P188*'13.нерез-в инвал'!Q188)/('9.нерез-в нацвал'!P188+'13.нерез-в инвал'!P188)</f>
        <v>5.9997735881827756</v>
      </c>
      <c r="R188" s="37">
        <f>'9.нерез-в нацвал'!R188+'13.нерез-в инвал'!R188</f>
        <v>2084833.12</v>
      </c>
      <c r="S188" s="41">
        <f>('9.нерез-в нацвал'!R188*'9.нерез-в нацвал'!S188+'13.нерез-в инвал'!R188*'13.нерез-в инвал'!S188)/('9.нерез-в нацвал'!R188+'13.нерез-в инвал'!R188)</f>
        <v>8.5253539421418925</v>
      </c>
      <c r="T188" s="37">
        <f>'9.нерез-в нацвал'!T188+'13.нерез-в инвал'!T188</f>
        <v>76656.800000000003</v>
      </c>
      <c r="U188" s="41">
        <f>('9.нерез-в нацвал'!T188*'9.нерез-в нацвал'!U188+'13.нерез-в инвал'!T188*'13.нерез-в инвал'!U188)/('9.нерез-в нацвал'!T188+'13.нерез-в инвал'!T188)</f>
        <v>6.4113002577722975</v>
      </c>
    </row>
    <row r="189" spans="1:21" ht="14.25" customHeight="1" x14ac:dyDescent="0.2">
      <c r="A189" s="46" t="s">
        <v>92</v>
      </c>
      <c r="B189" s="36">
        <f>'9.нерез-в нацвал'!B189+'13.нерез-в инвал'!B189</f>
        <v>75769996.120000005</v>
      </c>
      <c r="C189" s="40">
        <f>('9.нерез-в нацвал'!B189*'9.нерез-в нацвал'!C189+'13.нерез-в инвал'!B189*'13.нерез-в инвал'!C189)/('9.нерез-в нацвал'!B189+'13.нерез-в инвал'!B189)</f>
        <v>0.99978202141420358</v>
      </c>
      <c r="D189" s="36">
        <f>'9.нерез-в нацвал'!D189+'13.нерез-в инвал'!D189</f>
        <v>3772040.61</v>
      </c>
      <c r="E189" s="40">
        <f>('9.нерез-в нацвал'!D189*'9.нерез-в нацвал'!E189+'13.нерез-в инвал'!D189*'13.нерез-в инвал'!E189)/('9.нерез-в нацвал'!D189+'13.нерез-в инвал'!D189)</f>
        <v>0.10526564749789384</v>
      </c>
      <c r="F189" s="36">
        <f>'9.нерез-в нацвал'!F189+'13.нерез-в инвал'!F189</f>
        <v>54906394.450000003</v>
      </c>
      <c r="G189" s="40">
        <f>('9.нерез-в нацвал'!F189*'9.нерез-в нацвал'!G189+'13.нерез-в инвал'!F189*'13.нерез-в инвал'!G189)/('9.нерез-в нацвал'!F189+'13.нерез-в инвал'!F189)</f>
        <v>3.4082223153518339E-2</v>
      </c>
      <c r="H189" s="36">
        <f t="shared" si="28"/>
        <v>17091561.059999999</v>
      </c>
      <c r="I189" s="40">
        <f t="shared" si="29"/>
        <v>4.2994950162849541</v>
      </c>
      <c r="J189" s="36">
        <f>'9.нерез-в нацвал'!J189+'13.нерез-в инвал'!J189</f>
        <v>3051935.8000000003</v>
      </c>
      <c r="K189" s="40">
        <f>('9.нерез-в нацвал'!J189*'9.нерез-в нацвал'!K189+'13.нерез-в инвал'!J189*'13.нерез-в инвал'!K189)/('9.нерез-в нацвал'!J189+'13.нерез-в инвал'!J189)</f>
        <v>1.1435091861696434</v>
      </c>
      <c r="L189" s="36">
        <f>'9.нерез-в нацвал'!L189+'13.нерез-в инвал'!L189</f>
        <v>3335926.9400000004</v>
      </c>
      <c r="M189" s="40">
        <f>('9.нерез-в нацвал'!L189*'9.нерез-в нацвал'!M189+'13.нерез-в инвал'!L189*'13.нерез-в инвал'!M189)/('9.нерез-в нацвал'!L189+'13.нерез-в инвал'!L189)</f>
        <v>2.9832278545344848</v>
      </c>
      <c r="N189" s="36">
        <f>'9.нерез-в нацвал'!N189+'13.нерез-в инвал'!N189</f>
        <v>3089097.08</v>
      </c>
      <c r="O189" s="40">
        <f>('9.нерез-в нацвал'!N189*'9.нерез-в нацвал'!O189+'13.нерез-в инвал'!N189*'13.нерез-в инвал'!O189)/('9.нерез-в нацвал'!N189+'13.нерез-в инвал'!N189)</f>
        <v>4.1360086705983381</v>
      </c>
      <c r="P189" s="36">
        <f>'9.нерез-в нацвал'!P189+'13.нерез-в инвал'!P189</f>
        <v>5594568.5600000005</v>
      </c>
      <c r="Q189" s="40">
        <f>('9.нерез-в нацвал'!P189*'9.нерез-в нацвал'!Q189+'13.нерез-в инвал'!P189*'13.нерез-в инвал'!Q189)/('9.нерез-в нацвал'!P189+'13.нерез-в инвал'!P189)</f>
        <v>5.3562978876605252</v>
      </c>
      <c r="R189" s="36">
        <f>'9.нерез-в нацвал'!R189+'13.нерез-в инвал'!R189</f>
        <v>1945472.19</v>
      </c>
      <c r="S189" s="40">
        <f>('9.нерез-в нацвал'!R189*'9.нерез-в нацвал'!S189+'13.нерез-в инвал'!R189*'13.нерез-в инвал'!S189)/('9.нерез-в нацвал'!R189+'13.нерез-в инвал'!R189)</f>
        <v>8.65585339515955</v>
      </c>
      <c r="T189" s="36">
        <f>'9.нерез-в нацвал'!T189+'13.нерез-в инвал'!T189</f>
        <v>74560.490000000005</v>
      </c>
      <c r="U189" s="40">
        <f>('9.нерез-в нацвал'!T189*'9.нерез-в нацвал'!U189+'13.нерез-в инвал'!T189*'13.нерез-в инвал'!U189)/('9.нерез-в нацвал'!T189+'13.нерез-в инвал'!T189)</f>
        <v>6.1816208356463358</v>
      </c>
    </row>
    <row r="190" spans="1:21" ht="14.25" customHeight="1" x14ac:dyDescent="0.2">
      <c r="A190" s="38" t="s">
        <v>1</v>
      </c>
      <c r="B190" s="36">
        <f>'9.нерез-в нацвал'!B190+'13.нерез-в инвал'!B190</f>
        <v>77597851.480000004</v>
      </c>
      <c r="C190" s="40">
        <f>('9.нерез-в нацвал'!B190*'9.нерез-в нацвал'!C190+'13.нерез-в инвал'!B190*'13.нерез-в инвал'!C190)/('9.нерез-в нацвал'!B190+'13.нерез-в инвал'!B190)</f>
        <v>0.99488006549379171</v>
      </c>
      <c r="D190" s="36">
        <f>'9.нерез-в нацвал'!D190+'13.нерез-в инвал'!D190</f>
        <v>3042697.7800000003</v>
      </c>
      <c r="E190" s="40">
        <f>('9.нерез-в нацвал'!D190*'9.нерез-в нацвал'!E190+'13.нерез-в инвал'!D190*'13.нерез-в инвал'!E190)/('9.нерез-в нацвал'!D190+'13.нерез-в инвал'!D190)</f>
        <v>2.8002951479459817E-2</v>
      </c>
      <c r="F190" s="36">
        <f>'9.нерез-в нацвал'!F190+'13.нерез-в инвал'!F190</f>
        <v>57607943.980000004</v>
      </c>
      <c r="G190" s="40">
        <f>('9.нерез-в нацвал'!F190*'9.нерез-в нацвал'!G190+'13.нерез-в инвал'!F190*'13.нерез-в инвал'!G190)/('9.нерез-в нацвал'!F190+'13.нерез-в инвал'!F190)</f>
        <v>3.373984540525863E-2</v>
      </c>
      <c r="H190" s="36">
        <f t="shared" si="28"/>
        <v>16947209.719999999</v>
      </c>
      <c r="I190" s="40">
        <f t="shared" si="29"/>
        <v>4.4356368489136715</v>
      </c>
      <c r="J190" s="36">
        <f>'9.нерез-в нацвал'!J190+'13.нерез-в инвал'!J190</f>
        <v>3788246.8800000004</v>
      </c>
      <c r="K190" s="40">
        <f>('9.нерез-в нацвал'!J190*'9.нерез-в нацвал'!K190+'13.нерез-в инвал'!J190*'13.нерез-в инвал'!K190)/('9.нерез-в нацвал'!J190+'13.нерез-в инвал'!J190)</f>
        <v>0.85958844846986326</v>
      </c>
      <c r="L190" s="36">
        <f>'9.нерез-в нацвал'!L190+'13.нерез-в инвал'!L190</f>
        <v>2876452.18</v>
      </c>
      <c r="M190" s="40">
        <f>('9.нерез-в нацвал'!L190*'9.нерез-в нацвал'!M190+'13.нерез-в инвал'!L190*'13.нерез-в инвал'!M190)/('9.нерез-в нацвал'!L190+'13.нерез-в инвал'!L190)</f>
        <v>3.8753084369718174</v>
      </c>
      <c r="N190" s="36">
        <f>'9.нерез-в нацвал'!N190+'13.нерез-в инвал'!N190</f>
        <v>2627007.58</v>
      </c>
      <c r="O190" s="40">
        <f>('9.нерез-в нацвал'!N190*'9.нерез-в нацвал'!O190+'13.нерез-в инвал'!N190*'13.нерез-в инвал'!O190)/('9.нерез-в нацвал'!N190+'13.нерез-в инвал'!N190)</f>
        <v>4.7907630096750591</v>
      </c>
      <c r="P190" s="36">
        <f>'9.нерез-в нацвал'!P190+'13.нерез-в инвал'!P190</f>
        <v>5583554.5</v>
      </c>
      <c r="Q190" s="40">
        <f>('9.нерез-в нацвал'!P190*'9.нерез-в нацвал'!Q190+'13.нерез-в инвал'!P190*'13.нерез-в инвал'!Q190)/('9.нерез-в нацвал'!P190+'13.нерез-в инвал'!P190)</f>
        <v>5.4098532278676608</v>
      </c>
      <c r="R190" s="36">
        <f>'9.нерез-в нацвал'!R190+'13.нерез-в инвал'!R190</f>
        <v>1997036.25</v>
      </c>
      <c r="S190" s="40">
        <f>('9.нерез-в нацвал'!R190*'9.нерез-в нацвал'!S190+'13.нерез-в инвал'!R190*'13.нерез-в инвал'!S190)/('9.нерез-в нацвал'!R190+'13.нерез-в инвал'!R190)</f>
        <v>8.7694606156497947</v>
      </c>
      <c r="T190" s="36">
        <f>'9.нерез-в нацвал'!T190+'13.нерез-в инвал'!T190</f>
        <v>74912.33</v>
      </c>
      <c r="U190" s="40">
        <f>('9.нерез-в нацвал'!T190*'9.нерез-в нацвал'!U190+'13.нерез-в инвал'!T190*'13.нерез-в инвал'!U190)/('9.нерез-в нацвал'!T190+'13.нерез-в инвал'!T190)</f>
        <v>6.1896812313807397</v>
      </c>
    </row>
    <row r="191" spans="1:21" ht="14.25" customHeight="1" x14ac:dyDescent="0.2">
      <c r="A191" s="38" t="s">
        <v>2</v>
      </c>
      <c r="B191" s="36">
        <f>'9.нерез-в нацвал'!B191+'13.нерез-в инвал'!B191</f>
        <v>79996048.729999989</v>
      </c>
      <c r="C191" s="40">
        <f>('9.нерез-в нацвал'!B191*'9.нерез-в нацвал'!C191+'13.нерез-в инвал'!B191*'13.нерез-в инвал'!C191)/('9.нерез-в нацвал'!B191+'13.нерез-в инвал'!B191)</f>
        <v>0.98106594978069239</v>
      </c>
      <c r="D191" s="36">
        <f>'9.нерез-в нацвал'!D191+'13.нерез-в инвал'!D191</f>
        <v>3477111.34</v>
      </c>
      <c r="E191" s="40">
        <f>('9.нерез-в нацвал'!D191*'9.нерез-в нацвал'!E191+'13.нерез-в инвал'!D191*'13.нерез-в инвал'!E191)/('9.нерез-в нацвал'!D191+'13.нерез-в инвал'!D191)</f>
        <v>6.732585730199829E-2</v>
      </c>
      <c r="F191" s="36">
        <f>'9.нерез-в нацвал'!F191+'13.нерез-в инвал'!F191</f>
        <v>60160725.75</v>
      </c>
      <c r="G191" s="40">
        <f>('9.нерез-в нацвал'!F191*'9.нерез-в нацвал'!G191+'13.нерез-в инвал'!F191*'13.нерез-в инвал'!G191)/('9.нерез-в нацвал'!F191+'13.нерез-в инвал'!F191)</f>
        <v>3.2709774878339135E-2</v>
      </c>
      <c r="H191" s="36">
        <f t="shared" si="28"/>
        <v>16358211.639999999</v>
      </c>
      <c r="I191" s="40">
        <f t="shared" si="29"/>
        <v>4.6630681829410552</v>
      </c>
      <c r="J191" s="36">
        <f>'9.нерез-в нацвал'!J191+'13.нерез-в инвал'!J191</f>
        <v>2691909.9299999997</v>
      </c>
      <c r="K191" s="40">
        <f>('9.нерез-в нацвал'!J191*'9.нерез-в нацвал'!K191+'13.нерез-в инвал'!J191*'13.нерез-в инвал'!K191)/('9.нерез-в нацвал'!J191+'13.нерез-в инвал'!J191)</f>
        <v>1.0908741084067393</v>
      </c>
      <c r="L191" s="36">
        <f>'9.нерез-в нацвал'!L191+'13.нерез-в инвал'!L191</f>
        <v>2447759.94</v>
      </c>
      <c r="M191" s="40">
        <f>('9.нерез-в нацвал'!L191*'9.нерез-в нацвал'!M191+'13.нерез-в инвал'!L191*'13.нерез-в инвал'!M191)/('9.нерез-в нацвал'!L191+'13.нерез-в инвал'!L191)</f>
        <v>3.4754665325146239</v>
      </c>
      <c r="N191" s="36">
        <f>'9.нерез-в нацвал'!N191+'13.нерез-в инвал'!N191</f>
        <v>2812203.92</v>
      </c>
      <c r="O191" s="40">
        <f>('9.нерез-в нацвал'!N191*'9.нерез-в нацвал'!O191+'13.нерез-в инвал'!N191*'13.нерез-в инвал'!O191)/('9.нерез-в нацвал'!N191+'13.нерез-в инвал'!N191)</f>
        <v>5.1746665055854164</v>
      </c>
      <c r="P191" s="36">
        <f>'9.нерез-в нацвал'!P191+'13.нерез-в инвал'!P191</f>
        <v>6076734.6699999999</v>
      </c>
      <c r="Q191" s="40">
        <f>('9.нерез-в нацвал'!P191*'9.нерез-в нацвал'!Q191+'13.нерез-в инвал'!P191*'13.нерез-в инвал'!Q191)/('9.нерез-в нацвал'!P191+'13.нерез-в инвал'!P191)</f>
        <v>5.0760440156259188</v>
      </c>
      <c r="R191" s="36">
        <f>'9.нерез-в нацвал'!R191+'13.нерез-в инвал'!R191</f>
        <v>2214419.0599999996</v>
      </c>
      <c r="S191" s="40">
        <f>('9.нерез-в нацвал'!R191*'9.нерез-в нацвал'!S191+'13.нерез-в инвал'!R191*'13.нерез-в инвал'!S191)/('9.нерез-в нацвал'!R191+'13.нерез-в инвал'!R191)</f>
        <v>8.4259234604402078</v>
      </c>
      <c r="T191" s="36">
        <f>'9.нерез-в нацвал'!T191+'13.нерез-в инвал'!T191</f>
        <v>115184.12</v>
      </c>
      <c r="U191" s="40">
        <f>('9.нерез-в нацвал'!T191*'9.нерез-в нацвал'!U191+'13.нерез-в инвал'!T191*'13.нерез-в инвал'!U191)/('9.нерез-в нацвал'!T191+'13.нерез-в инвал'!T191)</f>
        <v>6.7656725215246736</v>
      </c>
    </row>
    <row r="192" spans="1:21" ht="14.25" customHeight="1" x14ac:dyDescent="0.2">
      <c r="A192" s="38" t="s">
        <v>3</v>
      </c>
      <c r="B192" s="36">
        <f>'9.нерез-в нацвал'!B192+'13.нерез-в инвал'!B192</f>
        <v>84136843.510000005</v>
      </c>
      <c r="C192" s="40">
        <f>('9.нерез-в нацвал'!B192*'9.нерез-в нацвал'!C192+'13.нерез-в инвал'!B192*'13.нерез-в инвал'!C192)/('9.нерез-в нацвал'!B192+'13.нерез-в инвал'!B192)</f>
        <v>0.95411703825754768</v>
      </c>
      <c r="D192" s="36">
        <f>'9.нерез-в нацвал'!D192+'13.нерез-в инвал'!D192</f>
        <v>3437854.4</v>
      </c>
      <c r="E192" s="40">
        <f>('9.нерез-в нацвал'!D192*'9.нерез-в нацвал'!E192+'13.нерез-в инвал'!D192*'13.нерез-в инвал'!E192)/('9.нерез-в нацвал'!D192+'13.нерез-в инвал'!D192)</f>
        <v>6.2665890504263341E-2</v>
      </c>
      <c r="F192" s="36">
        <f>'9.нерез-в нацвал'!F192+'13.нерез-в инвал'!F192</f>
        <v>63312925.849999994</v>
      </c>
      <c r="G192" s="40">
        <f>('9.нерез-в нацвал'!F192*'9.нерез-в нацвал'!G192+'13.нерез-в инвал'!F192*'13.нерез-в инвал'!G192)/('9.нерез-в нацвал'!F192+'13.нерез-в инвал'!F192)</f>
        <v>3.2098542045186494E-2</v>
      </c>
      <c r="H192" s="36">
        <f t="shared" si="28"/>
        <v>17386063.260000002</v>
      </c>
      <c r="I192" s="40">
        <f t="shared" si="29"/>
        <v>4.4880031753835894</v>
      </c>
      <c r="J192" s="36">
        <f>'9.нерез-в нацвал'!J192+'13.нерез-в инвал'!J192</f>
        <v>4060030.04</v>
      </c>
      <c r="K192" s="40">
        <f>('9.нерез-в нацвал'!J192*'9.нерез-в нацвал'!K192+'13.нерез-в инвал'!J192*'13.нерез-в инвал'!K192)/('9.нерез-в нацвал'!J192+'13.нерез-в инвал'!J192)</f>
        <v>1.114056880130867</v>
      </c>
      <c r="L192" s="36">
        <f>'9.нерез-в нацвал'!L192+'13.нерез-в инвал'!L192</f>
        <v>2644793.9</v>
      </c>
      <c r="M192" s="40">
        <f>('9.нерез-в нацвал'!L192*'9.нерез-в нацвал'!M192+'13.нерез-в инвал'!L192*'13.нерез-в инвал'!M192)/('9.нерез-в нацвал'!L192+'13.нерез-в инвал'!L192)</f>
        <v>3.7372954544775618</v>
      </c>
      <c r="N192" s="36">
        <f>'9.нерез-в нацвал'!N192+'13.нерез-в инвал'!N192</f>
        <v>3668737.5700000003</v>
      </c>
      <c r="O192" s="40">
        <f>('9.нерез-в нацвал'!N192*'9.нерез-в нацвал'!O192+'13.нерез-в инвал'!N192*'13.нерез-в инвал'!O192)/('9.нерез-в нацвал'!N192+'13.нерез-в инвал'!N192)</f>
        <v>4.6712061801411346</v>
      </c>
      <c r="P192" s="36">
        <f>'9.нерез-в нацвал'!P192+'13.нерез-в инвал'!P192</f>
        <v>4943675.9800000004</v>
      </c>
      <c r="Q192" s="40">
        <f>('9.нерез-в нацвал'!P192*'9.нерез-в нацвал'!Q192+'13.нерез-в инвал'!P192*'13.нерез-в инвал'!Q192)/('9.нерез-в нацвал'!P192+'13.нерез-в инвал'!P192)</f>
        <v>5.7350077685107594</v>
      </c>
      <c r="R192" s="36">
        <f>'9.нерез-в нацвал'!R192+'13.нерез-в инвал'!R192</f>
        <v>1991700.29</v>
      </c>
      <c r="S192" s="40">
        <f>('9.нерез-в нацвал'!R192*'9.нерез-в нацвал'!S192+'13.нерез-в инвал'!R192*'13.нерез-в инвал'!S192)/('9.нерез-в нацвал'!R192+'13.нерез-в инвал'!R192)</f>
        <v>8.8593327332396878</v>
      </c>
      <c r="T192" s="36">
        <f>'9.нерез-в нацвал'!T192+'13.нерез-в инвал'!T192</f>
        <v>77125.48000000001</v>
      </c>
      <c r="U192" s="40">
        <f>('9.нерез-в нацвал'!T192*'9.нерез-в нацвал'!U192+'13.нерез-в инвал'!T192*'13.нерез-в инвал'!U192)/('9.нерез-в нацвал'!T192+'13.нерез-в инвал'!T192)</f>
        <v>6.3097327057154216</v>
      </c>
    </row>
    <row r="193" spans="1:21" ht="14.25" customHeight="1" x14ac:dyDescent="0.2">
      <c r="A193" s="38" t="s">
        <v>4</v>
      </c>
      <c r="B193" s="36">
        <f>'9.нерез-в нацвал'!B193+'13.нерез-в инвал'!B193</f>
        <v>84915118.650000006</v>
      </c>
      <c r="C193" s="40">
        <f>('9.нерез-в нацвал'!B193*'9.нерез-в нацвал'!C193+'13.нерез-в инвал'!B193*'13.нерез-в инвал'!C193)/('9.нерез-в нацвал'!B193+'13.нерез-в инвал'!B193)</f>
        <v>0.95007105101772138</v>
      </c>
      <c r="D193" s="36">
        <f>'9.нерез-в нацвал'!D193+'13.нерез-в инвал'!D193</f>
        <v>4950155.57</v>
      </c>
      <c r="E193" s="40">
        <f>('9.нерез-в нацвал'!D193*'9.нерез-в нацвал'!E193+'13.нерез-в инвал'!D193*'13.нерез-в инвал'!E193)/('9.нерез-в нацвал'!D193+'13.нерез-в инвал'!D193)</f>
        <v>5.0294648881105776E-2</v>
      </c>
      <c r="F193" s="36">
        <f>'9.нерез-в нацвал'!F193+'13.нерез-в инвал'!F193</f>
        <v>62691685.590000004</v>
      </c>
      <c r="G193" s="40">
        <f>('9.нерез-в нацвал'!F193*'9.нерез-в нацвал'!G193+'13.нерез-в инвал'!F193*'13.нерез-в инвал'!G193)/('9.нерез-в нацвал'!F193+'13.нерез-в инвал'!F193)</f>
        <v>4.4261229129283632E-2</v>
      </c>
      <c r="H193" s="36">
        <f t="shared" si="28"/>
        <v>17273277.489999998</v>
      </c>
      <c r="I193" s="40">
        <f t="shared" si="29"/>
        <v>4.495476823744351</v>
      </c>
      <c r="J193" s="36">
        <f>'9.нерез-в нацвал'!J193+'13.нерез-в инвал'!J193</f>
        <v>4732265.09</v>
      </c>
      <c r="K193" s="40">
        <f>('9.нерез-в нацвал'!J193*'9.нерез-в нацвал'!K193+'13.нерез-в инвал'!J193*'13.нерез-в инвал'!K193)/('9.нерез-в нацвал'!J193+'13.нерез-в инвал'!J193)</f>
        <v>1.2185371226530344</v>
      </c>
      <c r="L193" s="36">
        <f>'9.нерез-в нацвал'!L193+'13.нерез-в инвал'!L193</f>
        <v>2224895.52</v>
      </c>
      <c r="M193" s="40">
        <f>('9.нерез-в нацвал'!L193*'9.нерез-в нацвал'!M193+'13.нерез-в инвал'!L193*'13.нерез-в инвал'!M193)/('9.нерез-в нацвал'!L193+'13.нерез-в инвал'!L193)</f>
        <v>4.2513013738281105</v>
      </c>
      <c r="N193" s="36">
        <f>'9.нерез-в нацвал'!N193+'13.нерез-в инвал'!N193</f>
        <v>3432888.5799999996</v>
      </c>
      <c r="O193" s="40">
        <f>('9.нерез-в нацвал'!N193*'9.нерез-в нацвал'!O193+'13.нерез-в инвал'!N193*'13.нерез-в инвал'!O193)/('9.нерез-в нацвал'!N193+'13.нерез-в инвал'!N193)</f>
        <v>4.804696735161734</v>
      </c>
      <c r="P193" s="36">
        <f>'9.нерез-в нацвал'!P193+'13.нерез-в инвал'!P193</f>
        <v>4880959.7200000007</v>
      </c>
      <c r="Q193" s="40">
        <f>('9.нерез-в нацвал'!P193*'9.нерез-в нацвал'!Q193+'13.нерез-в инвал'!P193*'13.нерез-в инвал'!Q193)/('9.нерез-в нацвал'!P193+'13.нерез-в инвал'!P193)</f>
        <v>5.8075737567447048</v>
      </c>
      <c r="R193" s="36">
        <f>'9.нерез-в нацвал'!R193+'13.нерез-в инвал'!R193</f>
        <v>1921916.79</v>
      </c>
      <c r="S193" s="40">
        <f>('9.нерез-в нацвал'!R193*'9.нерез-в нацвал'!S193+'13.нерез-в инвал'!R193*'13.нерез-в инвал'!S193)/('9.нерез-в нацвал'!R193+'13.нерез-в инвал'!R193)</f>
        <v>8.8844128927142574</v>
      </c>
      <c r="T193" s="36">
        <f>'9.нерез-в нацвал'!T193+'13.нерез-в инвал'!T193</f>
        <v>80351.790000000008</v>
      </c>
      <c r="U193" s="40">
        <f>('9.нерез-в нацвал'!T193*'9.нерез-в нацвал'!U193+'13.нерез-в инвал'!T193*'13.нерез-в инвал'!U193)/('9.нерез-в нацвал'!T193+'13.нерез-в инвал'!T193)</f>
        <v>6.3576943500574146</v>
      </c>
    </row>
    <row r="194" spans="1:21" ht="14.25" customHeight="1" x14ac:dyDescent="0.2">
      <c r="A194" s="38" t="s">
        <v>5</v>
      </c>
      <c r="B194" s="36">
        <f>'9.нерез-в нацвал'!B194+'13.нерез-в инвал'!B194</f>
        <v>87240392.280000001</v>
      </c>
      <c r="C194" s="40">
        <f>('9.нерез-в нацвал'!B194*'9.нерез-в нацвал'!C194+'13.нерез-в инвал'!B194*'13.нерез-в инвал'!C194)/('9.нерез-в нацвал'!B194+'13.нерез-в инвал'!B194)</f>
        <v>0.93049266094840566</v>
      </c>
      <c r="D194" s="36">
        <f>'9.нерез-в нацвал'!D194+'13.нерез-в инвал'!D194</f>
        <v>4863508.2200000007</v>
      </c>
      <c r="E194" s="40">
        <f>('9.нерез-в нацвал'!D194*'9.нерез-в нацвал'!E194+'13.нерез-в инвал'!D194*'13.нерез-в инвал'!E194)/('9.нерез-в нацвал'!D194+'13.нерез-в инвал'!D194)</f>
        <v>4.463395963994074E-2</v>
      </c>
      <c r="F194" s="36">
        <f>'9.нерез-в нацвал'!F194+'13.нерез-в инвал'!F194</f>
        <v>65663571.399999999</v>
      </c>
      <c r="G194" s="40">
        <f>('9.нерез-в нацвал'!F194*'9.нерез-в нацвал'!G194+'13.нерез-в инвал'!F194*'13.нерез-в инвал'!G194)/('9.нерез-в нацвал'!F194+'13.нерез-в инвал'!F194)</f>
        <v>4.3657402611214029E-2</v>
      </c>
      <c r="H194" s="36">
        <f t="shared" si="28"/>
        <v>16713312.66</v>
      </c>
      <c r="I194" s="40">
        <f t="shared" si="29"/>
        <v>4.6724887962276611</v>
      </c>
      <c r="J194" s="36">
        <f>'9.нерез-в нацвал'!J194+'13.нерез-в инвал'!J194</f>
        <v>4090935.71</v>
      </c>
      <c r="K194" s="40">
        <f>('9.нерез-в нацвал'!J194*'9.нерез-в нацвал'!K194+'13.нерез-в инвал'!J194*'13.нерез-в инвал'!K194)/('9.нерез-в нацвал'!J194+'13.нерез-в инвал'!J194)</f>
        <v>1.1747585203923927</v>
      </c>
      <c r="L194" s="36">
        <f>'9.нерез-в нацвал'!L194+'13.нерез-в инвал'!L194</f>
        <v>2371602.7399999998</v>
      </c>
      <c r="M194" s="40">
        <f>('9.нерез-в нацвал'!L194*'9.нерез-в нацвал'!M194+'13.нерез-в инвал'!L194*'13.нерез-в инвал'!M194)/('9.нерез-в нацвал'!L194+'13.нерез-в инвал'!L194)</f>
        <v>4.6733045493951479</v>
      </c>
      <c r="N194" s="36">
        <f>'9.нерез-в нацвал'!N194+'13.нерез-в инвал'!N194</f>
        <v>3877886.23</v>
      </c>
      <c r="O194" s="40">
        <f>('9.нерез-в нацвал'!N194*'9.нерез-в нацвал'!O194+'13.нерез-в инвал'!N194*'13.нерез-в инвал'!O194)/('9.нерез-в нацвал'!N194+'13.нерез-в инвал'!N194)</f>
        <v>5.1988627180277005</v>
      </c>
      <c r="P194" s="36">
        <f>'9.нерез-в нацвал'!P194+'13.нерез-в инвал'!P194</f>
        <v>4337688.9399999995</v>
      </c>
      <c r="Q194" s="40">
        <f>('9.нерез-в нацвал'!P194*'9.нерез-в нацвал'!Q194+'13.нерез-в инвал'!P194*'13.нерез-в инвал'!Q194)/('9.нерез-в нацвал'!P194+'13.нерез-в инвал'!P194)</f>
        <v>5.648152170727105</v>
      </c>
      <c r="R194" s="36">
        <f>'9.нерез-в нацвал'!R194+'13.нерез-в инвал'!R194</f>
        <v>1954735.47</v>
      </c>
      <c r="S194" s="40">
        <f>('9.нерез-в нацвал'!R194*'9.нерез-в нацвал'!S194+'13.нерез-в инвал'!R194*'13.нерез-в инвал'!S194)/('9.нерез-в нацвал'!R194+'13.нерез-в инвал'!R194)</f>
        <v>8.6990709250801999</v>
      </c>
      <c r="T194" s="36">
        <f>'9.нерез-в нацвал'!T194+'13.нерез-в инвал'!T194</f>
        <v>80463.570000000007</v>
      </c>
      <c r="U194" s="40">
        <f>('9.нерез-в нацвал'!T194*'9.нерез-в нацвал'!U194+'13.нерез-в инвал'!T194*'13.нерез-в инвал'!U194)/('9.нерез-в нацвал'!T194+'13.нерез-в инвал'!T194)</f>
        <v>6.6958855318002959</v>
      </c>
    </row>
    <row r="195" spans="1:21" ht="14.25" hidden="1" customHeight="1" x14ac:dyDescent="0.2">
      <c r="A195" s="38" t="s">
        <v>6</v>
      </c>
      <c r="B195" s="36">
        <f>'9.нерез-в нацвал'!B195+'13.нерез-в инвал'!B195</f>
        <v>0</v>
      </c>
      <c r="C195" s="40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36">
        <f>'9.нерез-в нацвал'!D195+'13.нерез-в инвал'!D195</f>
        <v>0</v>
      </c>
      <c r="E195" s="40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36">
        <f>'9.нерез-в нацвал'!F195+'13.нерез-в инвал'!F195</f>
        <v>0</v>
      </c>
      <c r="G195" s="40" t="e">
        <f>('9.нерез-в нацвал'!F195*'9.нерез-в нацвал'!G195+'13.нерез-в инвал'!F195*'13.нерез-в инвал'!G195)/('9.нерез-в нацвал'!F195+'13.нерез-в инвал'!F195)</f>
        <v>#DIV/0!</v>
      </c>
      <c r="H195" s="36">
        <f t="shared" si="28"/>
        <v>0</v>
      </c>
      <c r="I195" s="40" t="e">
        <f t="shared" si="29"/>
        <v>#DIV/0!</v>
      </c>
      <c r="J195" s="36">
        <f>'9.нерез-в нацвал'!J195+'13.нерез-в инвал'!J195</f>
        <v>0</v>
      </c>
      <c r="K195" s="40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36">
        <f>'9.нерез-в нацвал'!L195+'13.нерез-в инвал'!L195</f>
        <v>0</v>
      </c>
      <c r="M195" s="40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36">
        <f>'9.нерез-в нацвал'!N195+'13.нерез-в инвал'!N195</f>
        <v>0</v>
      </c>
      <c r="O195" s="40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36">
        <f>'9.нерез-в нацвал'!P195+'13.нерез-в инвал'!P195</f>
        <v>0</v>
      </c>
      <c r="Q195" s="40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36">
        <f>'9.нерез-в нацвал'!R195+'13.нерез-в инвал'!R195</f>
        <v>0</v>
      </c>
      <c r="S195" s="40" t="e">
        <f>('9.нерез-в нацвал'!R195*'9.нерез-в нацвал'!S195+'13.нерез-в инвал'!R195*'13.нерез-в инвал'!S195)/('9.нерез-в нацвал'!R195+'13.нерез-в инвал'!R195)</f>
        <v>#DIV/0!</v>
      </c>
      <c r="T195" s="36">
        <f>'9.нерез-в нацвал'!T195+'13.нерез-в инвал'!T195</f>
        <v>0</v>
      </c>
      <c r="U195" s="40" t="e">
        <f>('9.нерез-в нацвал'!T195*'9.нерез-в нацвал'!U195+'13.нерез-в инвал'!T195*'13.нерез-в инвал'!U195)/('9.нерез-в нацвал'!T195+'13.нерез-в инвал'!T195)</f>
        <v>#DIV/0!</v>
      </c>
    </row>
    <row r="196" spans="1:21" ht="14.25" hidden="1" customHeight="1" x14ac:dyDescent="0.2">
      <c r="A196" s="38" t="s">
        <v>7</v>
      </c>
      <c r="B196" s="36">
        <f>'9.нерез-в нацвал'!B196+'13.нерез-в инвал'!B196</f>
        <v>0</v>
      </c>
      <c r="C196" s="40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36">
        <f>'9.нерез-в нацвал'!D196+'13.нерез-в инвал'!D196</f>
        <v>0</v>
      </c>
      <c r="E196" s="40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36">
        <f>'9.нерез-в нацвал'!F196+'13.нерез-в инвал'!F196</f>
        <v>0</v>
      </c>
      <c r="G196" s="40" t="e">
        <f>('9.нерез-в нацвал'!F196*'9.нерез-в нацвал'!G196+'13.нерез-в инвал'!F196*'13.нерез-в инвал'!G196)/('9.нерез-в нацвал'!F196+'13.нерез-в инвал'!F196)</f>
        <v>#DIV/0!</v>
      </c>
      <c r="H196" s="36">
        <f t="shared" si="28"/>
        <v>0</v>
      </c>
      <c r="I196" s="40" t="e">
        <f t="shared" si="29"/>
        <v>#DIV/0!</v>
      </c>
      <c r="J196" s="36">
        <f>'9.нерез-в нацвал'!J196+'13.нерез-в инвал'!J196</f>
        <v>0</v>
      </c>
      <c r="K196" s="40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36">
        <f>'9.нерез-в нацвал'!L196+'13.нерез-в инвал'!L196</f>
        <v>0</v>
      </c>
      <c r="M196" s="40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36">
        <f>'9.нерез-в нацвал'!N196+'13.нерез-в инвал'!N196</f>
        <v>0</v>
      </c>
      <c r="O196" s="40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36">
        <f>'9.нерез-в нацвал'!P196+'13.нерез-в инвал'!P196</f>
        <v>0</v>
      </c>
      <c r="Q196" s="40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36">
        <f>'9.нерез-в нацвал'!R196+'13.нерез-в инвал'!R196</f>
        <v>0</v>
      </c>
      <c r="S196" s="40" t="e">
        <f>('9.нерез-в нацвал'!R196*'9.нерез-в нацвал'!S196+'13.нерез-в инвал'!R196*'13.нерез-в инвал'!S196)/('9.нерез-в нацвал'!R196+'13.нерез-в инвал'!R196)</f>
        <v>#DIV/0!</v>
      </c>
      <c r="T196" s="36">
        <f>'9.нерез-в нацвал'!T196+'13.нерез-в инвал'!T196</f>
        <v>0</v>
      </c>
      <c r="U196" s="40" t="e">
        <f>('9.нерез-в нацвал'!T196*'9.нерез-в нацвал'!U196+'13.нерез-в инвал'!T196*'13.нерез-в инвал'!U196)/('9.нерез-в нацвал'!T196+'13.нерез-в инвал'!T196)</f>
        <v>#DIV/0!</v>
      </c>
    </row>
    <row r="197" spans="1:21" ht="14.25" hidden="1" customHeight="1" x14ac:dyDescent="0.2">
      <c r="A197" s="38" t="s">
        <v>8</v>
      </c>
      <c r="B197" s="36">
        <f>'9.нерез-в нацвал'!B197+'13.нерез-в инвал'!B197</f>
        <v>0</v>
      </c>
      <c r="C197" s="40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36">
        <f>'9.нерез-в нацвал'!D197+'13.нерез-в инвал'!D197</f>
        <v>0</v>
      </c>
      <c r="E197" s="40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36">
        <f>'9.нерез-в нацвал'!F197+'13.нерез-в инвал'!F197</f>
        <v>0</v>
      </c>
      <c r="G197" s="40" t="e">
        <f>('9.нерез-в нацвал'!F197*'9.нерез-в нацвал'!G197+'13.нерез-в инвал'!F197*'13.нерез-в инвал'!G197)/('9.нерез-в нацвал'!F197+'13.нерез-в инвал'!F197)</f>
        <v>#DIV/0!</v>
      </c>
      <c r="H197" s="36">
        <f t="shared" si="28"/>
        <v>0</v>
      </c>
      <c r="I197" s="40" t="e">
        <f t="shared" si="29"/>
        <v>#DIV/0!</v>
      </c>
      <c r="J197" s="36">
        <f>'9.нерез-в нацвал'!J197+'13.нерез-в инвал'!J197</f>
        <v>0</v>
      </c>
      <c r="K197" s="40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36">
        <f>'9.нерез-в нацвал'!L197+'13.нерез-в инвал'!L197</f>
        <v>0</v>
      </c>
      <c r="M197" s="40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36">
        <f>'9.нерез-в нацвал'!N197+'13.нерез-в инвал'!N197</f>
        <v>0</v>
      </c>
      <c r="O197" s="40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36">
        <f>'9.нерез-в нацвал'!P197+'13.нерез-в инвал'!P197</f>
        <v>0</v>
      </c>
      <c r="Q197" s="40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36">
        <f>'9.нерез-в нацвал'!R197+'13.нерез-в инвал'!R197</f>
        <v>0</v>
      </c>
      <c r="S197" s="40" t="e">
        <f>('9.нерез-в нацвал'!R197*'9.нерез-в нацвал'!S197+'13.нерез-в инвал'!R197*'13.нерез-в инвал'!S197)/('9.нерез-в нацвал'!R197+'13.нерез-в инвал'!R197)</f>
        <v>#DIV/0!</v>
      </c>
      <c r="T197" s="36">
        <f>'9.нерез-в нацвал'!T197+'13.нерез-в инвал'!T197</f>
        <v>0</v>
      </c>
      <c r="U197" s="40" t="e">
        <f>('9.нерез-в нацвал'!T197*'9.нерез-в нацвал'!U197+'13.нерез-в инвал'!T197*'13.нерез-в инвал'!U197)/('9.нерез-в нацвал'!T197+'13.нерез-в инвал'!T197)</f>
        <v>#DIV/0!</v>
      </c>
    </row>
    <row r="198" spans="1:21" ht="14.25" hidden="1" customHeight="1" x14ac:dyDescent="0.2">
      <c r="A198" s="38" t="s">
        <v>9</v>
      </c>
      <c r="B198" s="36">
        <f>'9.нерез-в нацвал'!B198+'13.нерез-в инвал'!B198</f>
        <v>0</v>
      </c>
      <c r="C198" s="40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36">
        <f>'9.нерез-в нацвал'!D198+'13.нерез-в инвал'!D198</f>
        <v>0</v>
      </c>
      <c r="E198" s="40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36">
        <f>'9.нерез-в нацвал'!F198+'13.нерез-в инвал'!F198</f>
        <v>0</v>
      </c>
      <c r="G198" s="40" t="e">
        <f>('9.нерез-в нацвал'!F198*'9.нерез-в нацвал'!G198+'13.нерез-в инвал'!F198*'13.нерез-в инвал'!G198)/('9.нерез-в нацвал'!F198+'13.нерез-в инвал'!F198)</f>
        <v>#DIV/0!</v>
      </c>
      <c r="H198" s="36">
        <f t="shared" si="28"/>
        <v>0</v>
      </c>
      <c r="I198" s="40" t="e">
        <f t="shared" si="29"/>
        <v>#DIV/0!</v>
      </c>
      <c r="J198" s="36">
        <f>'9.нерез-в нацвал'!J198+'13.нерез-в инвал'!J198</f>
        <v>0</v>
      </c>
      <c r="K198" s="40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36">
        <f>'9.нерез-в нацвал'!L198+'13.нерез-в инвал'!L198</f>
        <v>0</v>
      </c>
      <c r="M198" s="40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36">
        <f>'9.нерез-в нацвал'!N198+'13.нерез-в инвал'!N198</f>
        <v>0</v>
      </c>
      <c r="O198" s="40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36">
        <f>'9.нерез-в нацвал'!P198+'13.нерез-в инвал'!P198</f>
        <v>0</v>
      </c>
      <c r="Q198" s="40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36">
        <f>'9.нерез-в нацвал'!R198+'13.нерез-в инвал'!R198</f>
        <v>0</v>
      </c>
      <c r="S198" s="40" t="e">
        <f>('9.нерез-в нацвал'!R198*'9.нерез-в нацвал'!S198+'13.нерез-в инвал'!R198*'13.нерез-в инвал'!S198)/('9.нерез-в нацвал'!R198+'13.нерез-в инвал'!R198)</f>
        <v>#DIV/0!</v>
      </c>
      <c r="T198" s="36">
        <f>'9.нерез-в нацвал'!T198+'13.нерез-в инвал'!T198</f>
        <v>0</v>
      </c>
      <c r="U198" s="40" t="e">
        <f>('9.нерез-в нацвал'!T198*'9.нерез-в нацвал'!U198+'13.нерез-в инвал'!T198*'13.нерез-в инвал'!U198)/('9.нерез-в нацвал'!T198+'13.нерез-в инвал'!T198)</f>
        <v>#DIV/0!</v>
      </c>
    </row>
    <row r="199" spans="1:21" ht="14.25" hidden="1" customHeight="1" x14ac:dyDescent="0.2">
      <c r="A199" s="38" t="s">
        <v>14</v>
      </c>
      <c r="B199" s="36">
        <f>'9.нерез-в нацвал'!B199+'13.нерез-в инвал'!B199</f>
        <v>0</v>
      </c>
      <c r="C199" s="40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36">
        <f>'9.нерез-в нацвал'!D199+'13.нерез-в инвал'!D199</f>
        <v>0</v>
      </c>
      <c r="E199" s="40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36">
        <f>'9.нерез-в нацвал'!F199+'13.нерез-в инвал'!F199</f>
        <v>0</v>
      </c>
      <c r="G199" s="40" t="e">
        <f>('9.нерез-в нацвал'!F199*'9.нерез-в нацвал'!G199+'13.нерез-в инвал'!F199*'13.нерез-в инвал'!G199)/('9.нерез-в нацвал'!F199+'13.нерез-в инвал'!F199)</f>
        <v>#DIV/0!</v>
      </c>
      <c r="H199" s="36">
        <f t="shared" si="28"/>
        <v>0</v>
      </c>
      <c r="I199" s="40" t="e">
        <f t="shared" si="29"/>
        <v>#DIV/0!</v>
      </c>
      <c r="J199" s="36">
        <f>'9.нерез-в нацвал'!J199+'13.нерез-в инвал'!J199</f>
        <v>0</v>
      </c>
      <c r="K199" s="40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36">
        <f>'9.нерез-в нацвал'!L199+'13.нерез-в инвал'!L199</f>
        <v>0</v>
      </c>
      <c r="M199" s="40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36">
        <f>'9.нерез-в нацвал'!N199+'13.нерез-в инвал'!N199</f>
        <v>0</v>
      </c>
      <c r="O199" s="40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36">
        <f>'9.нерез-в нацвал'!P199+'13.нерез-в инвал'!P199</f>
        <v>0</v>
      </c>
      <c r="Q199" s="40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36">
        <f>'9.нерез-в нацвал'!R199+'13.нерез-в инвал'!R199</f>
        <v>0</v>
      </c>
      <c r="S199" s="40" t="e">
        <f>('9.нерез-в нацвал'!R199*'9.нерез-в нацвал'!S199+'13.нерез-в инвал'!R199*'13.нерез-в инвал'!S199)/('9.нерез-в нацвал'!R199+'13.нерез-в инвал'!R199)</f>
        <v>#DIV/0!</v>
      </c>
      <c r="T199" s="36">
        <f>'9.нерез-в нацвал'!T199+'13.нерез-в инвал'!T199</f>
        <v>0</v>
      </c>
      <c r="U199" s="40" t="e">
        <f>('9.нерез-в нацвал'!T199*'9.нерез-в нацвал'!U199+'13.нерез-в инвал'!T199*'13.нерез-в инвал'!U199)/('9.нерез-в нацвал'!T199+'13.нерез-в инвал'!T199)</f>
        <v>#DIV/0!</v>
      </c>
    </row>
    <row r="200" spans="1:21" ht="14.25" hidden="1" customHeight="1" thickBot="1" x14ac:dyDescent="0.25">
      <c r="A200" s="39" t="s">
        <v>15</v>
      </c>
      <c r="B200" s="37">
        <f>'9.нерез-в нацвал'!B200+'13.нерез-в инвал'!B200</f>
        <v>0</v>
      </c>
      <c r="C200" s="41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37">
        <f>'9.нерез-в нацвал'!D200+'13.нерез-в инвал'!D200</f>
        <v>0</v>
      </c>
      <c r="E200" s="41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37">
        <f>'9.нерез-в нацвал'!F200+'13.нерез-в инвал'!F200</f>
        <v>0</v>
      </c>
      <c r="G200" s="41" t="e">
        <f>('9.нерез-в нацвал'!F200*'9.нерез-в нацвал'!G200+'13.нерез-в инвал'!F200*'13.нерез-в инвал'!G200)/('9.нерез-в нацвал'!F200+'13.нерез-в инвал'!F200)</f>
        <v>#DIV/0!</v>
      </c>
      <c r="H200" s="37">
        <f t="shared" ref="H200" si="30">J200+L200+N200+P200+R200+T200</f>
        <v>0</v>
      </c>
      <c r="I200" s="41" t="e">
        <f t="shared" ref="I200" si="31">(J200*K200+L200*M200+N200*O200+P200*Q200+R200*S200+T200*U200)/(J200+L200+N200+P200+R200+T200)</f>
        <v>#DIV/0!</v>
      </c>
      <c r="J200" s="37">
        <f>'9.нерез-в нацвал'!J200+'13.нерез-в инвал'!J200</f>
        <v>0</v>
      </c>
      <c r="K200" s="41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37">
        <f>'9.нерез-в нацвал'!L200+'13.нерез-в инвал'!L200</f>
        <v>0</v>
      </c>
      <c r="M200" s="41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37">
        <f>'9.нерез-в нацвал'!N200+'13.нерез-в инвал'!N200</f>
        <v>0</v>
      </c>
      <c r="O200" s="41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37">
        <f>'9.нерез-в нацвал'!P200+'13.нерез-в инвал'!P200</f>
        <v>0</v>
      </c>
      <c r="Q200" s="41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37">
        <f>'9.нерез-в нацвал'!R200+'13.нерез-в инвал'!R200</f>
        <v>0</v>
      </c>
      <c r="S200" s="41" t="e">
        <f>('9.нерез-в нацвал'!R200*'9.нерез-в нацвал'!S200+'13.нерез-в инвал'!R200*'13.нерез-в инвал'!S200)/('9.нерез-в нацвал'!R200+'13.нерез-в инвал'!R200)</f>
        <v>#DIV/0!</v>
      </c>
      <c r="T200" s="37">
        <f>'9.нерез-в нацвал'!T200+'13.нерез-в инвал'!T200</f>
        <v>0</v>
      </c>
      <c r="U200" s="41" t="e">
        <f>('9.нерез-в нацвал'!T200*'9.нерез-в нацвал'!U200+'13.нерез-в инвал'!T200*'13.нерез-в инвал'!U200)/('9.нерез-в нацвал'!T200+'13.нерез-в инвал'!T200)</f>
        <v>#DIV/0!</v>
      </c>
    </row>
    <row r="201" spans="1:21" ht="4.5" customHeight="1" x14ac:dyDescent="0.2">
      <c r="A201" s="28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customHeight="1" thickBot="1" x14ac:dyDescent="0.25">
      <c r="A356" s="39" t="s">
        <v>15</v>
      </c>
      <c r="B356" s="37">
        <f>'7.физ-в нацвал'!B356+'8.юрид-в нацвал'!B356+'9.нерез-в нацвал'!B188</f>
        <v>338026507.53999996</v>
      </c>
      <c r="C356" s="41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5.3325368709233505</v>
      </c>
      <c r="D356" s="37">
        <f>'7.физ-в нацвал'!D356+'8.юрид-в нацвал'!D356+'9.нерез-в нацвал'!D188</f>
        <v>151333815.74000001</v>
      </c>
      <c r="E356" s="41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2.6779878936778823</v>
      </c>
      <c r="F356" s="37">
        <f>'7.физ-в нацвал'!F356+'8.юрид-в нацвал'!F356+'9.нерез-в нацвал'!F188</f>
        <v>78313723.539999992</v>
      </c>
      <c r="G356" s="41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1.0414636238263055</v>
      </c>
      <c r="H356" s="37">
        <f t="shared" ref="H356:H367" si="46">J356+L356+N356+P356+R356+T356</f>
        <v>108378968.26000001</v>
      </c>
      <c r="I356" s="41">
        <f t="shared" ref="I356:I367" si="47">(J356*K356+L356*M356+N356*O356+P356*Q356+R356*S356+T356*U356)/(J356+L356+N356+P356+R356+T356)</f>
        <v>12.13988115185809</v>
      </c>
      <c r="J356" s="37">
        <f>'7.физ-в нацвал'!J356+'8.юрид-в нацвал'!J356+'9.нерез-в нацвал'!J188</f>
        <v>12952980.08</v>
      </c>
      <c r="K356" s="41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6.0358804443633494</v>
      </c>
      <c r="L356" s="37">
        <f>'7.физ-в нацвал'!L356+'8.юрид-в нацвал'!L356+'9.нерез-в нацвал'!L188</f>
        <v>11712272.210000001</v>
      </c>
      <c r="M356" s="41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12.183281451140401</v>
      </c>
      <c r="N356" s="37">
        <f>'7.физ-в нацвал'!N356+'8.юрид-в нацвал'!N356+'9.нерез-в нацвал'!N188</f>
        <v>18912961.099999998</v>
      </c>
      <c r="O356" s="41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12.659623578800669</v>
      </c>
      <c r="P356" s="37">
        <f>'7.физ-в нацвал'!P356+'8.юрид-в нацвал'!P356+'9.нерез-в нацвал'!P188</f>
        <v>38339221.479999997</v>
      </c>
      <c r="Q356" s="41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12.994751104883456</v>
      </c>
      <c r="R356" s="37">
        <f>'7.физ-в нацвал'!R356+'8.юрид-в нацвал'!R356+'9.нерез-в нацвал'!R188</f>
        <v>25793100.930000003</v>
      </c>
      <c r="S356" s="41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13.501699926783434</v>
      </c>
      <c r="T356" s="37">
        <f>'7.физ-в нацвал'!T356+'8.юрид-в нацвал'!T356+'9.нерез-в нацвал'!T188</f>
        <v>668432.46</v>
      </c>
      <c r="U356" s="41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13.375963515147058</v>
      </c>
    </row>
    <row r="357" spans="1:21" ht="14.25" customHeight="1" x14ac:dyDescent="0.2">
      <c r="A357" s="46" t="s">
        <v>92</v>
      </c>
      <c r="B357" s="36">
        <f>'7.физ-в нацвал'!B357+'8.юрид-в нацвал'!B357+'9.нерез-в нацвал'!B189</f>
        <v>357095737.02999997</v>
      </c>
      <c r="C357" s="40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5.6393365411806107</v>
      </c>
      <c r="D357" s="36">
        <f>'7.физ-в нацвал'!D357+'8.юрид-в нацвал'!D357+'9.нерез-в нацвал'!D189</f>
        <v>156879025.15000001</v>
      </c>
      <c r="E357" s="40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3.0629384102480222</v>
      </c>
      <c r="F357" s="36">
        <f>'7.физ-в нацвал'!F357+'8.юрид-в нацвал'!F357+'9.нерез-в нацвал'!F189</f>
        <v>80831830.379999995</v>
      </c>
      <c r="G357" s="40">
        <f>('7.физ-в нацвал'!F357*'7.физ-в нацвал'!G357+'8.юрид-в нацвал'!F357*'8.юрид-в нацвал'!G357+'9.нерез-в нацвал'!F189*'9.нерез-в нацвал'!G189)/('7.физ-в нацвал'!F357+'8.юрид-в нацвал'!F357+'9.нерез-в нацвал'!F189)</f>
        <v>1.2288859894984856</v>
      </c>
      <c r="H357" s="36">
        <f t="shared" si="46"/>
        <v>119384881.49999999</v>
      </c>
      <c r="I357" s="40">
        <f t="shared" si="47"/>
        <v>12.011061407129686</v>
      </c>
      <c r="J357" s="36">
        <f>'7.физ-в нацвал'!J357+'8.юрид-в нацвал'!J357+'9.нерез-в нацвал'!J189</f>
        <v>13131802.470000001</v>
      </c>
      <c r="K357" s="40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5.5580844923035162</v>
      </c>
      <c r="L357" s="36">
        <f>'7.физ-в нацвал'!L357+'8.юрид-в нацвал'!L357+'9.нерез-в нацвал'!L189</f>
        <v>13704050.859999999</v>
      </c>
      <c r="M357" s="40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12.330325757846786</v>
      </c>
      <c r="N357" s="36">
        <f>'7.физ-в нацвал'!N357+'8.юрид-в нацвал'!N357+'9.нерез-в нацвал'!N189</f>
        <v>18869162.959999997</v>
      </c>
      <c r="O357" s="40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12.33367462442539</v>
      </c>
      <c r="P357" s="36">
        <f>'7.физ-в нацвал'!P357+'8.юрид-в нацвал'!P357+'9.нерез-в нацвал'!P189</f>
        <v>47908345.329999998</v>
      </c>
      <c r="Q357" s="40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12.79520398605888</v>
      </c>
      <c r="R357" s="36">
        <f>'7.физ-в нацвал'!R357+'8.юрид-в нацвал'!R357+'9.нерез-в нацвал'!R189</f>
        <v>25081988.869999997</v>
      </c>
      <c r="S357" s="4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13.438983567593761</v>
      </c>
      <c r="T357" s="36">
        <f>'7.физ-в нацвал'!T357+'8.юрид-в нацвал'!T357+'9.нерез-в нацвал'!T189</f>
        <v>689531.01</v>
      </c>
      <c r="U357" s="40">
        <f>('7.физ-в нацвал'!T357*'7.физ-в нацвал'!U357+'8.юрид-в нацвал'!T357*'8.юрид-в нацвал'!U357+'9.нерез-в нацвал'!T189*'9.нерез-в нацвал'!U189)/('7.физ-в нацвал'!T357+'8.юрид-в нацвал'!T357+'9.нерез-в нацвал'!T189)</f>
        <v>13.30826299849806</v>
      </c>
    </row>
    <row r="358" spans="1:21" ht="14.25" customHeight="1" x14ac:dyDescent="0.2">
      <c r="A358" s="38" t="s">
        <v>1</v>
      </c>
      <c r="B358" s="36">
        <f>'7.физ-в нацвал'!B358+'8.юрид-в нацвал'!B358+'9.нерез-в нацвал'!B190</f>
        <v>402478062.62</v>
      </c>
      <c r="C358" s="40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5.6446220615056362</v>
      </c>
      <c r="D358" s="36">
        <f>'7.физ-в нацвал'!D358+'8.юрид-в нацвал'!D358+'9.нерез-в нацвал'!D190</f>
        <v>195995696.78</v>
      </c>
      <c r="E358" s="40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3.6948235590353824</v>
      </c>
      <c r="F358" s="36">
        <f>'7.физ-в нацвал'!F358+'8.юрид-в нацвал'!F358+'9.нерез-в нацвал'!F190</f>
        <v>84060832.909999996</v>
      </c>
      <c r="G358" s="40">
        <f>('7.физ-в нацвал'!F358*'7.физ-в нацвал'!G358+'8.юрид-в нацвал'!F358*'8.юрид-в нацвал'!G358+'9.нерез-в нацвал'!F190*'9.нерез-в нацвал'!G190)/('7.физ-в нацвал'!F358+'8.юрид-в нацвал'!F358+'9.нерез-в нацвал'!F190)</f>
        <v>0.9506823235413534</v>
      </c>
      <c r="H358" s="36">
        <f t="shared" si="46"/>
        <v>122421532.92999999</v>
      </c>
      <c r="I358" s="40">
        <f t="shared" si="47"/>
        <v>11.989327780221085</v>
      </c>
      <c r="J358" s="36">
        <f>'7.физ-в нацвал'!J358+'8.юрид-в нацвал'!J358+'9.нерез-в нацвал'!J190</f>
        <v>14426961.219999999</v>
      </c>
      <c r="K358" s="40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6.1173616547920577</v>
      </c>
      <c r="L358" s="36">
        <f>'7.физ-в нацвал'!L358+'8.юрид-в нацвал'!L358+'9.нерез-в нацвал'!L190</f>
        <v>13845006.52</v>
      </c>
      <c r="M358" s="40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12.105581033753076</v>
      </c>
      <c r="N358" s="36">
        <f>'7.физ-в нацвал'!N358+'8.юрид-в нацвал'!N358+'9.нерез-в нацвал'!N190</f>
        <v>19800203.460000001</v>
      </c>
      <c r="O358" s="40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12.218400925785277</v>
      </c>
      <c r="P358" s="36">
        <f>'7.физ-в нацвал'!P358+'8.юрид-в нацвал'!P358+'9.нерез-в нацвал'!P190</f>
        <v>48158007.339999996</v>
      </c>
      <c r="Q358" s="40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12.870590697339244</v>
      </c>
      <c r="R358" s="36">
        <f>'7.физ-в нацвал'!R358+'8.юрид-в нацвал'!R358+'9.нерез-в нацвал'!R190</f>
        <v>25483832.949999999</v>
      </c>
      <c r="S358" s="4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13.372115367194004</v>
      </c>
      <c r="T358" s="36">
        <f>'7.физ-в нацвал'!T358+'8.юрид-в нацвал'!T358+'9.нерез-в нацвал'!T190</f>
        <v>707521.44</v>
      </c>
      <c r="U358" s="40">
        <f>('7.физ-в нацвал'!T358*'7.физ-в нацвал'!U358+'8.юрид-в нацвал'!T358*'8.юрид-в нацвал'!U358+'9.нерез-в нацвал'!T190*'9.нерез-в нацвал'!U190)/('7.физ-в нацвал'!T358+'8.юрид-в нацвал'!T358+'9.нерез-в нацвал'!T190)</f>
        <v>13.248387479395669</v>
      </c>
    </row>
    <row r="359" spans="1:21" ht="14.25" customHeight="1" x14ac:dyDescent="0.2">
      <c r="A359" s="38" t="s">
        <v>2</v>
      </c>
      <c r="B359" s="36">
        <f>'7.физ-в нацвал'!B359+'8.юрид-в нацвал'!B359+'9.нерез-в нацвал'!B191</f>
        <v>418319443.69000006</v>
      </c>
      <c r="C359" s="40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5.5554663326335669</v>
      </c>
      <c r="D359" s="36">
        <f>'7.физ-в нацвал'!D359+'8.юрид-в нацвал'!D359+'9.нерез-в нацвал'!D191</f>
        <v>200774669.15999997</v>
      </c>
      <c r="E359" s="40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3.5289388255082619</v>
      </c>
      <c r="F359" s="36">
        <f>'7.физ-в нацвал'!F359+'8.юрид-в нацвал'!F359+'9.нерез-в нацвал'!F191</f>
        <v>88624127.660000011</v>
      </c>
      <c r="G359" s="40">
        <f>('7.физ-в нацвал'!F359*'7.физ-в нацвал'!G359+'8.юрид-в нацвал'!F359*'8.юрид-в нацвал'!G359+'9.нерез-в нацвал'!F191*'9.нерез-в нацвал'!G191)/('7.физ-в нацвал'!F359+'8.юрид-в нацвал'!F359+'9.нерез-в нацвал'!F191)</f>
        <v>1.2328668777420835</v>
      </c>
      <c r="H359" s="36">
        <f t="shared" si="46"/>
        <v>128920646.86999999</v>
      </c>
      <c r="I359" s="40">
        <f t="shared" si="47"/>
        <v>11.682972010577059</v>
      </c>
      <c r="J359" s="36">
        <f>'7.физ-в нацвал'!J359+'8.юрид-в нацвал'!J359+'9.нерез-в нацвал'!J191</f>
        <v>18241687.289999999</v>
      </c>
      <c r="K359" s="40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5.2360420358790156</v>
      </c>
      <c r="L359" s="36">
        <f>'7.физ-в нацвал'!L359+'8.юрид-в нацвал'!L359+'9.нерез-в нацвал'!L191</f>
        <v>13155148.189999999</v>
      </c>
      <c r="M359" s="40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11.838647737802452</v>
      </c>
      <c r="N359" s="36">
        <f>'7.физ-в нацвал'!N359+'8.юрид-в нацвал'!N359+'9.нерез-в нацвал'!N191</f>
        <v>22289293.18</v>
      </c>
      <c r="O359" s="40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12.163386605469755</v>
      </c>
      <c r="P359" s="36">
        <f>'7.физ-в нацвал'!P359+'8.юрид-в нацвал'!P359+'9.нерез-в нацвал'!P191</f>
        <v>48505594.780000001</v>
      </c>
      <c r="Q359" s="40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12.959267719429864</v>
      </c>
      <c r="R359" s="36">
        <f>'7.физ-в нацвал'!R359+'8.юрид-в нацвал'!R359+'9.нерез-в нацвал'!R191</f>
        <v>25785889.02</v>
      </c>
      <c r="S359" s="4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13.302402353971626</v>
      </c>
      <c r="T359" s="36">
        <f>'7.физ-в нацвал'!T359+'8.юрид-в нацвал'!T359+'9.нерез-в нацвал'!T191</f>
        <v>943034.40999999992</v>
      </c>
      <c r="U359" s="40">
        <f>('7.физ-в нацвал'!T359*'7.физ-в нацвал'!U359+'8.юрид-в нацвал'!T359*'8.юрид-в нацвал'!U359+'9.нерез-в нацвал'!T191*'9.нерез-в нацвал'!U191)/('7.физ-в нацвал'!T359+'8.юрид-в нацвал'!T359+'9.нерез-в нацвал'!T191)</f>
        <v>12.935214737074105</v>
      </c>
    </row>
    <row r="360" spans="1:21" ht="14.25" customHeight="1" x14ac:dyDescent="0.2">
      <c r="A360" s="38" t="s">
        <v>3</v>
      </c>
      <c r="B360" s="36">
        <f>'7.физ-в нацвал'!B360+'8.юрид-в нацвал'!B360+'9.нерез-в нацвал'!B192</f>
        <v>427682137.94999993</v>
      </c>
      <c r="C360" s="40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5.4787147369262765</v>
      </c>
      <c r="D360" s="36">
        <f>'7.физ-в нацвал'!D360+'8.юрид-в нацвал'!D360+'9.нерез-в нацвал'!D192</f>
        <v>190729763.91</v>
      </c>
      <c r="E360" s="40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3.4626346016568101</v>
      </c>
      <c r="F360" s="36">
        <f>'7.физ-в нацвал'!F360+'8.юрид-в нацвал'!F360+'9.нерез-в нацвал'!F192</f>
        <v>103754218.23999999</v>
      </c>
      <c r="G360" s="40">
        <f>('7.физ-в нацвал'!F360*'7.физ-в нацвал'!G360+'8.юрид-в нацвал'!F360*'8.юрид-в нацвал'!G360+'9.нерез-в нацвал'!F192*'9.нерез-в нацвал'!G192)/('7.физ-в нацвал'!F360+'8.юрид-в нацвал'!F360+'9.нерез-в нацвал'!F192)</f>
        <v>1.1760853146860895</v>
      </c>
      <c r="H360" s="36">
        <f t="shared" si="46"/>
        <v>133198155.8</v>
      </c>
      <c r="I360" s="40">
        <f t="shared" si="47"/>
        <v>11.717107718524444</v>
      </c>
      <c r="J360" s="36">
        <f>'7.физ-в нацвал'!J360+'8.юрид-в нацвал'!J360+'9.нерез-в нацвал'!J192</f>
        <v>17975343.720000003</v>
      </c>
      <c r="K360" s="40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4.9978601949370693</v>
      </c>
      <c r="L360" s="36">
        <f>'7.физ-в нацвал'!L360+'8.юрид-в нацвал'!L360+'9.нерез-в нацвал'!L192</f>
        <v>14410415.27</v>
      </c>
      <c r="M360" s="40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11.438361120345423</v>
      </c>
      <c r="N360" s="36">
        <f>'7.физ-в нацвал'!N360+'8.юрид-в нацвал'!N360+'9.нерез-в нацвал'!N192</f>
        <v>23792448.350000001</v>
      </c>
      <c r="O360" s="40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12.42541953611093</v>
      </c>
      <c r="P360" s="36">
        <f>'7.физ-в нацвал'!P360+'8.юрид-в нацвал'!P360+'9.нерез-в нацвал'!P192</f>
        <v>51539709.199999996</v>
      </c>
      <c r="Q360" s="40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13.064578419776996</v>
      </c>
      <c r="R360" s="36">
        <f>'7.физ-в нацвал'!R360+'8.юрид-в нацвал'!R360+'9.нерез-в нацвал'!R192</f>
        <v>24466352.950000003</v>
      </c>
      <c r="S360" s="4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13.239615893369159</v>
      </c>
      <c r="T360" s="36">
        <f>'7.физ-в нацвал'!T360+'8.юрид-в нацвал'!T360+'9.нерез-в нацвал'!T192</f>
        <v>1013886.3099999999</v>
      </c>
      <c r="U360" s="40">
        <f>('7.физ-в нацвал'!T360*'7.физ-в нацвал'!U360+'8.юрид-в нацвал'!T360*'8.юрид-в нацвал'!U360+'9.нерез-в нацвал'!T192*'9.нерез-в нацвал'!U192)/('7.физ-в нацвал'!T360+'8.юрид-в нацвал'!T360+'9.нерез-в нацвал'!T192)</f>
        <v>12.946728032061085</v>
      </c>
    </row>
    <row r="361" spans="1:21" ht="14.25" customHeight="1" x14ac:dyDescent="0.2">
      <c r="A361" s="38" t="s">
        <v>4</v>
      </c>
      <c r="B361" s="36">
        <f>'7.физ-в нацвал'!B361+'8.юрид-в нацвал'!B361+'9.нерез-в нацвал'!B193</f>
        <v>429616200.55000001</v>
      </c>
      <c r="C361" s="40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5.3674076704040132</v>
      </c>
      <c r="D361" s="36">
        <f>'7.физ-в нацвал'!D361+'8.юрид-в нацвал'!D361+'9.нерез-в нацвал'!D193</f>
        <v>192184351.11000001</v>
      </c>
      <c r="E361" s="40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3.1723254363855227</v>
      </c>
      <c r="F361" s="36">
        <f>'7.физ-в нацвал'!F361+'8.юрид-в нацвал'!F361+'9.нерез-в нацвал'!F193</f>
        <v>102046892.49000001</v>
      </c>
      <c r="G361" s="40">
        <f>('7.физ-в нацвал'!F361*'7.физ-в нацвал'!G361+'8.юрид-в нацвал'!F361*'8.юрид-в нацвал'!G361+'9.нерез-в нацвал'!F193*'9.нерез-в нацвал'!G193)/('7.физ-в нацвал'!F361+'8.юрид-в нацвал'!F361+'9.нерез-в нацвал'!F193)</f>
        <v>1.2392669566473367</v>
      </c>
      <c r="H361" s="36">
        <f t="shared" si="46"/>
        <v>135384956.94999999</v>
      </c>
      <c r="I361" s="40">
        <f t="shared" si="47"/>
        <v>11.59501526708577</v>
      </c>
      <c r="J361" s="36">
        <f>'7.физ-в нацвал'!J361+'8.юрид-в нацвал'!J361+'9.нерез-в нацвал'!J193</f>
        <v>19824997.119999997</v>
      </c>
      <c r="K361" s="40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4.8814041360072604</v>
      </c>
      <c r="L361" s="36">
        <f>'7.физ-в нацвал'!L361+'8.юрид-в нацвал'!L361+'9.нерез-в нацвал'!L193</f>
        <v>15200106.900000002</v>
      </c>
      <c r="M361" s="40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11.517829434508748</v>
      </c>
      <c r="N361" s="36">
        <f>'7.физ-в нацвал'!N361+'8.юрид-в нацвал'!N361+'9.нерез-в нацвал'!N193</f>
        <v>23704274.140000001</v>
      </c>
      <c r="O361" s="40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12.525013787614737</v>
      </c>
      <c r="P361" s="36">
        <f>'7.физ-в нацвал'!P361+'8.юрид-в нацвал'!P361+'9.нерез-в нацвал'!P193</f>
        <v>52193210.249999993</v>
      </c>
      <c r="Q361" s="40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13.044983700434514</v>
      </c>
      <c r="R361" s="36">
        <f>'7.физ-в нацвал'!R361+'8.юрид-в нацвал'!R361+'9.нерез-в нацвал'!R193</f>
        <v>23246670.169999998</v>
      </c>
      <c r="S361" s="4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13.147516142687168</v>
      </c>
      <c r="T361" s="36">
        <f>'7.физ-в нацвал'!T361+'8.юрид-в нацвал'!T361+'9.нерез-в нацвал'!T193</f>
        <v>1215698.3700000001</v>
      </c>
      <c r="U361" s="40">
        <f>('7.физ-в нацвал'!T361*'7.физ-в нацвал'!U361+'8.юрид-в нацвал'!T361*'8.юрид-в нацвал'!U361+'9.нерез-в нацвал'!T193*'9.нерез-в нацвал'!U193)/('7.физ-в нацвал'!T361+'8.юрид-в нацвал'!T361+'9.нерез-в нацвал'!T193)</f>
        <v>11.970627577052696</v>
      </c>
    </row>
    <row r="362" spans="1:21" ht="14.25" customHeight="1" x14ac:dyDescent="0.2">
      <c r="A362" s="38" t="s">
        <v>5</v>
      </c>
      <c r="B362" s="36">
        <f>'7.физ-в нацвал'!B362+'8.юрид-в нацвал'!B362+'9.нерез-в нацвал'!B194</f>
        <v>440808400.26999998</v>
      </c>
      <c r="C362" s="40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5.3257654736696107</v>
      </c>
      <c r="D362" s="36">
        <f>'7.физ-в нацвал'!D362+'8.юрид-в нацвал'!D362+'9.нерез-в нацвал'!D194</f>
        <v>191011375.99000001</v>
      </c>
      <c r="E362" s="40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3.1516704785903222</v>
      </c>
      <c r="F362" s="36">
        <f>'7.физ-в нацвал'!F362+'8.юрид-в нацвал'!F362+'9.нерез-в нацвал'!F194</f>
        <v>110831004.59</v>
      </c>
      <c r="G362" s="40">
        <f>('7.физ-в нацвал'!F362*'7.физ-в нацвал'!G362+'8.юрид-в нацвал'!F362*'8.юрид-в нацвал'!G362+'9.нерез-в нацвал'!F194*'9.нерез-в нацвал'!G194)/('7.физ-в нацвал'!F362+'8.юрид-в нацвал'!F362+'9.нерез-в нацвал'!F194)</f>
        <v>1.31811214244359</v>
      </c>
      <c r="H362" s="36">
        <f t="shared" si="46"/>
        <v>138966019.68999997</v>
      </c>
      <c r="I362" s="40">
        <f t="shared" si="47"/>
        <v>11.51036458076452</v>
      </c>
      <c r="J362" s="36">
        <f>'7.физ-в нацвал'!J362+'8.юрид-в нацвал'!J362+'9.нерез-в нацвал'!J194</f>
        <v>20876398.669999998</v>
      </c>
      <c r="K362" s="40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4.5191980846282611</v>
      </c>
      <c r="L362" s="36">
        <f>'7.физ-в нацвал'!L362+'8.юрид-в нацвал'!L362+'9.нерез-в нацвал'!L194</f>
        <v>18495792.850000001</v>
      </c>
      <c r="M362" s="40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11.807843648119141</v>
      </c>
      <c r="N362" s="36">
        <f>'7.физ-в нацвал'!N362+'8.юрид-в нацвал'!N362+'9.нерез-в нацвал'!N194</f>
        <v>30374650.610000003</v>
      </c>
      <c r="O362" s="40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12.554855678970386</v>
      </c>
      <c r="P362" s="36">
        <f>'7.физ-в нацвал'!P362+'8.юрид-в нацвал'!P362+'9.нерез-в нацвал'!P194</f>
        <v>44910597.910000004</v>
      </c>
      <c r="Q362" s="40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13.10552863875467</v>
      </c>
      <c r="R362" s="36">
        <f>'7.физ-в нацвал'!R362+'8.юрид-в нацвал'!R362+'9.нерез-в нацвал'!R194</f>
        <v>23068289.420000002</v>
      </c>
      <c r="S362" s="40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13.093096059547353</v>
      </c>
      <c r="T362" s="36">
        <f>'7.физ-в нацвал'!T362+'8.юрид-в нацвал'!T362+'9.нерез-в нацвал'!T194</f>
        <v>1240290.2300000002</v>
      </c>
      <c r="U362" s="40">
        <f>('7.физ-в нацвал'!T362*'7.физ-в нацвал'!U362+'8.юрид-в нацвал'!T362*'8.юрид-в нацвал'!U362+'9.нерез-в нацвал'!T194*'9.нерез-в нацвал'!U194)/('7.физ-в нацвал'!T362+'8.юрид-в нацвал'!T362+'9.нерез-в нацвал'!T194)</f>
        <v>11.971172956107226</v>
      </c>
    </row>
    <row r="363" spans="1:21" ht="14.25" hidden="1" customHeight="1" x14ac:dyDescent="0.2">
      <c r="A363" s="38" t="s">
        <v>6</v>
      </c>
      <c r="B363" s="36">
        <f>'7.физ-в нацвал'!B363+'8.юрид-в нацвал'!B363+'9.нерез-в нацвал'!B195</f>
        <v>0</v>
      </c>
      <c r="C363" s="40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36">
        <f>'7.физ-в нацвал'!D363+'8.юрид-в нацвал'!D363+'9.нерез-в нацвал'!D195</f>
        <v>0</v>
      </c>
      <c r="E363" s="40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36">
        <f>'7.физ-в нацвал'!F363+'8.юрид-в нацвал'!F363+'9.нерез-в нацвал'!F195</f>
        <v>0</v>
      </c>
      <c r="G363" s="40" t="e">
        <f>('7.физ-в нацвал'!F363*'7.физ-в нацвал'!G363+'8.юрид-в нацвал'!F363*'8.юрид-в нацвал'!G363+'9.нерез-в нацвал'!F195*'9.нерез-в нацвал'!G195)/('7.физ-в нацвал'!F363+'8.юрид-в нацвал'!F363+'9.нерез-в нацвал'!F195)</f>
        <v>#DIV/0!</v>
      </c>
      <c r="H363" s="36">
        <f t="shared" si="46"/>
        <v>0</v>
      </c>
      <c r="I363" s="40" t="e">
        <f t="shared" si="47"/>
        <v>#DIV/0!</v>
      </c>
      <c r="J363" s="36">
        <f>'7.физ-в нацвал'!J363+'8.юрид-в нацвал'!J363+'9.нерез-в нацвал'!J195</f>
        <v>0</v>
      </c>
      <c r="K363" s="40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36">
        <f>'7.физ-в нацвал'!L363+'8.юрид-в нацвал'!L363+'9.нерез-в нацвал'!L195</f>
        <v>0</v>
      </c>
      <c r="M363" s="40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36">
        <f>'7.физ-в нацвал'!N363+'8.юрид-в нацвал'!N363+'9.нерез-в нацвал'!N195</f>
        <v>0</v>
      </c>
      <c r="O363" s="40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36">
        <f>'7.физ-в нацвал'!P363+'8.юрид-в нацвал'!P363+'9.нерез-в нацвал'!P195</f>
        <v>0</v>
      </c>
      <c r="Q363" s="40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36">
        <f>'7.физ-в нацвал'!R363+'8.юрид-в нацвал'!R363+'9.нерез-в нацвал'!R195</f>
        <v>0</v>
      </c>
      <c r="S363" s="4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  <c r="T363" s="36">
        <f>'7.физ-в нацвал'!T363+'8.юрид-в нацвал'!T363+'9.нерез-в нацвал'!T195</f>
        <v>0</v>
      </c>
      <c r="U363" s="40" t="e">
        <f>('7.физ-в нацвал'!T363*'7.физ-в нацвал'!U363+'8.юрид-в нацвал'!T363*'8.юрид-в нацвал'!U363+'9.нерез-в нацвал'!T195*'9.нерез-в нацвал'!U195)/('7.физ-в нацвал'!T363+'8.юрид-в нацвал'!T363+'9.нерез-в нацвал'!T195)</f>
        <v>#DIV/0!</v>
      </c>
    </row>
    <row r="364" spans="1:21" ht="14.25" hidden="1" customHeight="1" x14ac:dyDescent="0.2">
      <c r="A364" s="38" t="s">
        <v>7</v>
      </c>
      <c r="B364" s="36">
        <f>'7.физ-в нацвал'!B364+'8.юрид-в нацвал'!B364+'9.нерез-в нацвал'!B196</f>
        <v>0</v>
      </c>
      <c r="C364" s="40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36">
        <f>'7.физ-в нацвал'!D364+'8.юрид-в нацвал'!D364+'9.нерез-в нацвал'!D196</f>
        <v>0</v>
      </c>
      <c r="E364" s="40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36">
        <f>'7.физ-в нацвал'!F364+'8.юрид-в нацвал'!F364+'9.нерез-в нацвал'!F196</f>
        <v>0</v>
      </c>
      <c r="G364" s="40" t="e">
        <f>('7.физ-в нацвал'!F364*'7.физ-в нацвал'!G364+'8.юрид-в нацвал'!F364*'8.юрид-в нацвал'!G364+'9.нерез-в нацвал'!F196*'9.нерез-в нацвал'!G196)/('7.физ-в нацвал'!F364+'8.юрид-в нацвал'!F364+'9.нерез-в нацвал'!F196)</f>
        <v>#DIV/0!</v>
      </c>
      <c r="H364" s="36">
        <f t="shared" si="46"/>
        <v>0</v>
      </c>
      <c r="I364" s="40" t="e">
        <f t="shared" si="47"/>
        <v>#DIV/0!</v>
      </c>
      <c r="J364" s="36">
        <f>'7.физ-в нацвал'!J364+'8.юрид-в нацвал'!J364+'9.нерез-в нацвал'!J196</f>
        <v>0</v>
      </c>
      <c r="K364" s="40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36">
        <f>'7.физ-в нацвал'!L364+'8.юрид-в нацвал'!L364+'9.нерез-в нацвал'!L196</f>
        <v>0</v>
      </c>
      <c r="M364" s="40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36">
        <f>'7.физ-в нацвал'!N364+'8.юрид-в нацвал'!N364+'9.нерез-в нацвал'!N196</f>
        <v>0</v>
      </c>
      <c r="O364" s="40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36">
        <f>'7.физ-в нацвал'!P364+'8.юрид-в нацвал'!P364+'9.нерез-в нацвал'!P196</f>
        <v>0</v>
      </c>
      <c r="Q364" s="40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36">
        <f>'7.физ-в нацвал'!R364+'8.юрид-в нацвал'!R364+'9.нерез-в нацвал'!R196</f>
        <v>0</v>
      </c>
      <c r="S364" s="4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  <c r="T364" s="36">
        <f>'7.физ-в нацвал'!T364+'8.юрид-в нацвал'!T364+'9.нерез-в нацвал'!T196</f>
        <v>0</v>
      </c>
      <c r="U364" s="40" t="e">
        <f>('7.физ-в нацвал'!T364*'7.физ-в нацвал'!U364+'8.юрид-в нацвал'!T364*'8.юрид-в нацвал'!U364+'9.нерез-в нацвал'!T196*'9.нерез-в нацвал'!U196)/('7.физ-в нацвал'!T364+'8.юрид-в нацвал'!T364+'9.нерез-в нацвал'!T196)</f>
        <v>#DIV/0!</v>
      </c>
    </row>
    <row r="365" spans="1:21" ht="14.25" hidden="1" customHeight="1" x14ac:dyDescent="0.2">
      <c r="A365" s="38" t="s">
        <v>8</v>
      </c>
      <c r="B365" s="36">
        <f>'7.физ-в нацвал'!B365+'8.юрид-в нацвал'!B365+'9.нерез-в нацвал'!B197</f>
        <v>0</v>
      </c>
      <c r="C365" s="40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36">
        <f>'7.физ-в нацвал'!D365+'8.юрид-в нацвал'!D365+'9.нерез-в нацвал'!D197</f>
        <v>0</v>
      </c>
      <c r="E365" s="40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36">
        <f>'7.физ-в нацвал'!F365+'8.юрид-в нацвал'!F365+'9.нерез-в нацвал'!F197</f>
        <v>0</v>
      </c>
      <c r="G365" s="40" t="e">
        <f>('7.физ-в нацвал'!F365*'7.физ-в нацвал'!G365+'8.юрид-в нацвал'!F365*'8.юрид-в нацвал'!G365+'9.нерез-в нацвал'!F197*'9.нерез-в нацвал'!G197)/('7.физ-в нацвал'!F365+'8.юрид-в нацвал'!F365+'9.нерез-в нацвал'!F197)</f>
        <v>#DIV/0!</v>
      </c>
      <c r="H365" s="36">
        <f t="shared" si="46"/>
        <v>0</v>
      </c>
      <c r="I365" s="40" t="e">
        <f t="shared" si="47"/>
        <v>#DIV/0!</v>
      </c>
      <c r="J365" s="36">
        <f>'7.физ-в нацвал'!J365+'8.юрид-в нацвал'!J365+'9.нерез-в нацвал'!J197</f>
        <v>0</v>
      </c>
      <c r="K365" s="40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36">
        <f>'7.физ-в нацвал'!L365+'8.юрид-в нацвал'!L365+'9.нерез-в нацвал'!L197</f>
        <v>0</v>
      </c>
      <c r="M365" s="40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36">
        <f>'7.физ-в нацвал'!N365+'8.юрид-в нацвал'!N365+'9.нерез-в нацвал'!N197</f>
        <v>0</v>
      </c>
      <c r="O365" s="40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36">
        <f>'7.физ-в нацвал'!P365+'8.юрид-в нацвал'!P365+'9.нерез-в нацвал'!P197</f>
        <v>0</v>
      </c>
      <c r="Q365" s="40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36">
        <f>'7.физ-в нацвал'!R365+'8.юрид-в нацвал'!R365+'9.нерез-в нацвал'!R197</f>
        <v>0</v>
      </c>
      <c r="S365" s="4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  <c r="T365" s="36">
        <f>'7.физ-в нацвал'!T365+'8.юрид-в нацвал'!T365+'9.нерез-в нацвал'!T197</f>
        <v>0</v>
      </c>
      <c r="U365" s="40" t="e">
        <f>('7.физ-в нацвал'!T365*'7.физ-в нацвал'!U365+'8.юрид-в нацвал'!T365*'8.юрид-в нацвал'!U365+'9.нерез-в нацвал'!T197*'9.нерез-в нацвал'!U197)/('7.физ-в нацвал'!T365+'8.юрид-в нацвал'!T365+'9.нерез-в нацвал'!T197)</f>
        <v>#DIV/0!</v>
      </c>
    </row>
    <row r="366" spans="1:21" ht="14.25" hidden="1" customHeight="1" x14ac:dyDescent="0.2">
      <c r="A366" s="38" t="s">
        <v>9</v>
      </c>
      <c r="B366" s="36">
        <f>'7.физ-в нацвал'!B366+'8.юрид-в нацвал'!B366+'9.нерез-в нацвал'!B198</f>
        <v>0</v>
      </c>
      <c r="C366" s="40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36">
        <f>'7.физ-в нацвал'!D366+'8.юрид-в нацвал'!D366+'9.нерез-в нацвал'!D198</f>
        <v>0</v>
      </c>
      <c r="E366" s="40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36">
        <f>'7.физ-в нацвал'!F366+'8.юрид-в нацвал'!F366+'9.нерез-в нацвал'!F198</f>
        <v>0</v>
      </c>
      <c r="G366" s="40" t="e">
        <f>('7.физ-в нацвал'!F366*'7.физ-в нацвал'!G366+'8.юрид-в нацвал'!F366*'8.юрид-в нацвал'!G366+'9.нерез-в нацвал'!F198*'9.нерез-в нацвал'!G198)/('7.физ-в нацвал'!F366+'8.юрид-в нацвал'!F366+'9.нерез-в нацвал'!F198)</f>
        <v>#DIV/0!</v>
      </c>
      <c r="H366" s="36">
        <f t="shared" si="46"/>
        <v>0</v>
      </c>
      <c r="I366" s="40" t="e">
        <f t="shared" si="47"/>
        <v>#DIV/0!</v>
      </c>
      <c r="J366" s="36">
        <f>'7.физ-в нацвал'!J366+'8.юрид-в нацвал'!J366+'9.нерез-в нацвал'!J198</f>
        <v>0</v>
      </c>
      <c r="K366" s="40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36">
        <f>'7.физ-в нацвал'!L366+'8.юрид-в нацвал'!L366+'9.нерез-в нацвал'!L198</f>
        <v>0</v>
      </c>
      <c r="M366" s="40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36">
        <f>'7.физ-в нацвал'!N366+'8.юрид-в нацвал'!N366+'9.нерез-в нацвал'!N198</f>
        <v>0</v>
      </c>
      <c r="O366" s="40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36">
        <f>'7.физ-в нацвал'!P366+'8.юрид-в нацвал'!P366+'9.нерез-в нацвал'!P198</f>
        <v>0</v>
      </c>
      <c r="Q366" s="40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36">
        <f>'7.физ-в нацвал'!R366+'8.юрид-в нацвал'!R366+'9.нерез-в нацвал'!R198</f>
        <v>0</v>
      </c>
      <c r="S366" s="4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  <c r="T366" s="36">
        <f>'7.физ-в нацвал'!T366+'8.юрид-в нацвал'!T366+'9.нерез-в нацвал'!T198</f>
        <v>0</v>
      </c>
      <c r="U366" s="40" t="e">
        <f>('7.физ-в нацвал'!T366*'7.физ-в нацвал'!U366+'8.юрид-в нацвал'!T366*'8.юрид-в нацвал'!U366+'9.нерез-в нацвал'!T198*'9.нерез-в нацвал'!U198)/('7.физ-в нацвал'!T366+'8.юрид-в нацвал'!T366+'9.нерез-в нацвал'!T198)</f>
        <v>#DIV/0!</v>
      </c>
    </row>
    <row r="367" spans="1:21" ht="14.25" hidden="1" customHeight="1" x14ac:dyDescent="0.2">
      <c r="A367" s="38" t="s">
        <v>14</v>
      </c>
      <c r="B367" s="36">
        <f>'7.физ-в нацвал'!B367+'8.юрид-в нацвал'!B367+'9.нерез-в нацвал'!B199</f>
        <v>0</v>
      </c>
      <c r="C367" s="40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36">
        <f>'7.физ-в нацвал'!D367+'8.юрид-в нацвал'!D367+'9.нерез-в нацвал'!D199</f>
        <v>0</v>
      </c>
      <c r="E367" s="40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36">
        <f>'7.физ-в нацвал'!F367+'8.юрид-в нацвал'!F367+'9.нерез-в нацвал'!F199</f>
        <v>0</v>
      </c>
      <c r="G367" s="40" t="e">
        <f>('7.физ-в нацвал'!F367*'7.физ-в нацвал'!G367+'8.юрид-в нацвал'!F367*'8.юрид-в нацвал'!G367+'9.нерез-в нацвал'!F199*'9.нерез-в нацвал'!G199)/('7.физ-в нацвал'!F367+'8.юрид-в нацвал'!F367+'9.нерез-в нацвал'!F199)</f>
        <v>#DIV/0!</v>
      </c>
      <c r="H367" s="36">
        <f t="shared" si="46"/>
        <v>0</v>
      </c>
      <c r="I367" s="40" t="e">
        <f t="shared" si="47"/>
        <v>#DIV/0!</v>
      </c>
      <c r="J367" s="36">
        <f>'7.физ-в нацвал'!J367+'8.юрид-в нацвал'!J367+'9.нерез-в нацвал'!J199</f>
        <v>0</v>
      </c>
      <c r="K367" s="40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36">
        <f>'7.физ-в нацвал'!L367+'8.юрид-в нацвал'!L367+'9.нерез-в нацвал'!L199</f>
        <v>0</v>
      </c>
      <c r="M367" s="40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36">
        <f>'7.физ-в нацвал'!N367+'8.юрид-в нацвал'!N367+'9.нерез-в нацвал'!N199</f>
        <v>0</v>
      </c>
      <c r="O367" s="40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36">
        <f>'7.физ-в нацвал'!P367+'8.юрид-в нацвал'!P367+'9.нерез-в нацвал'!P199</f>
        <v>0</v>
      </c>
      <c r="Q367" s="40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36">
        <f>'7.физ-в нацвал'!R367+'8.юрид-в нацвал'!R367+'9.нерез-в нацвал'!R199</f>
        <v>0</v>
      </c>
      <c r="S367" s="4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  <c r="T367" s="36">
        <f>'7.физ-в нацвал'!T367+'8.юрид-в нацвал'!T367+'9.нерез-в нацвал'!T199</f>
        <v>0</v>
      </c>
      <c r="U367" s="40" t="e">
        <f>('7.физ-в нацвал'!T367*'7.физ-в нацвал'!U367+'8.юрид-в нацвал'!T367*'8.юрид-в нацвал'!U367+'9.нерез-в нацвал'!T199*'9.нерез-в нацвал'!U199)/('7.физ-в нацвал'!T367+'8.юрид-в нацвал'!T367+'9.нерез-в нацвал'!T199)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нацвал'!B368+'8.юрид-в нацвал'!B368+'9.нерез-в нацвал'!B200</f>
        <v>0</v>
      </c>
      <c r="C368" s="41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37">
        <f>'7.физ-в нацвал'!D368+'8.юрид-в нацвал'!D368+'9.нерез-в нацвал'!D200</f>
        <v>0</v>
      </c>
      <c r="E368" s="41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37">
        <f>'7.физ-в нацвал'!F368+'8.юрид-в нацвал'!F368+'9.нерез-в нацвал'!F200</f>
        <v>0</v>
      </c>
      <c r="G368" s="41" t="e">
        <f>('7.физ-в нацвал'!F368*'7.физ-в нацвал'!G368+'8.юрид-в нацвал'!F368*'8.юрид-в нацвал'!G368+'9.нерез-в нацвал'!F200*'9.нерез-в нацвал'!G200)/('7.физ-в нацвал'!F368+'8.юрид-в нацвал'!F368+'9.нерез-в нацвал'!F200)</f>
        <v>#DIV/0!</v>
      </c>
      <c r="H368" s="37">
        <f t="shared" ref="H368" si="48">J368+L368+N368+P368+R368+T368</f>
        <v>0</v>
      </c>
      <c r="I368" s="41" t="e">
        <f t="shared" ref="I368" si="49">(J368*K368+L368*M368+N368*O368+P368*Q368+R368*S368+T368*U368)/(J368+L368+N368+P368+R368+T368)</f>
        <v>#DIV/0!</v>
      </c>
      <c r="J368" s="37">
        <f>'7.физ-в нацвал'!J368+'8.юрид-в нацвал'!J368+'9.нерез-в нацвал'!J200</f>
        <v>0</v>
      </c>
      <c r="K368" s="41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37">
        <f>'7.физ-в нацвал'!L368+'8.юрид-в нацвал'!L368+'9.нерез-в нацвал'!L200</f>
        <v>0</v>
      </c>
      <c r="M368" s="41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37">
        <f>'7.физ-в нацвал'!N368+'8.юрид-в нацвал'!N368+'9.нерез-в нацвал'!N200</f>
        <v>0</v>
      </c>
      <c r="O368" s="41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37">
        <f>'7.физ-в нацвал'!P368+'8.юрид-в нацвал'!P368+'9.нерез-в нацвал'!P200</f>
        <v>0</v>
      </c>
      <c r="Q368" s="41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37">
        <f>'7.физ-в нацвал'!R368+'8.юрид-в нацвал'!R368+'9.нерез-в нацвал'!R200</f>
        <v>0</v>
      </c>
      <c r="S368" s="41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  <c r="T368" s="37">
        <f>'7.физ-в нацвал'!T368+'8.юрид-в нацвал'!T368+'9.нерез-в нацвал'!T200</f>
        <v>0</v>
      </c>
      <c r="U368" s="41" t="e">
        <f>('7.физ-в нацвал'!T368*'7.физ-в нацвал'!U368+'8.юрид-в нацвал'!T368*'8.юрид-в нацвал'!U368+'9.нерез-в нацвал'!T200*'9.нерез-в нацвал'!U200)/('7.физ-в нацвал'!T368+'8.юрид-в нацвал'!T368+'9.нерез-в нацвал'!T200)</f>
        <v>#DIV/0!</v>
      </c>
    </row>
    <row r="369" spans="1:21" ht="4.5" customHeight="1" x14ac:dyDescent="0.2">
      <c r="A369" s="28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53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B372" s="25"/>
      <c r="C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customHeight="1" thickBot="1" x14ac:dyDescent="0.25">
      <c r="A356" s="39" t="s">
        <v>15</v>
      </c>
      <c r="B356" s="37">
        <f t="shared" ref="B356:B367" si="160">D356+F356+J356+L356+N356+P356+R356+T356</f>
        <v>152607499.5</v>
      </c>
      <c r="C356" s="41">
        <f t="shared" ref="C356:C367" si="161">(D356*E356+F356*G356+J356*K356+L356*M356+N356*O356+P356*Q356+R356*S356+T356*U356)/(D356+F356+J356+L356+N356+P356+R356+T356)</f>
        <v>6.6215889106491765</v>
      </c>
      <c r="D356" s="37">
        <v>6537158.5999999996</v>
      </c>
      <c r="E356" s="41">
        <v>4.4818984963895497E-2</v>
      </c>
      <c r="F356" s="37">
        <v>68238914.519999996</v>
      </c>
      <c r="G356" s="41">
        <v>1.0341079675647198</v>
      </c>
      <c r="H356" s="37">
        <f t="shared" ref="H356:H367" si="162">J356+L356+N356+P356+R356+T356</f>
        <v>77831426.379999995</v>
      </c>
      <c r="I356" s="41">
        <f t="shared" ref="I356:I367" si="163">(J356*K356+L356*M356+N356*O356+P356*Q356+R356*S356+T356*U356)/(J356+L356+N356+P356+R356+T356)</f>
        <v>12.072819117657291</v>
      </c>
      <c r="J356" s="37">
        <v>9363344.75</v>
      </c>
      <c r="K356" s="41">
        <v>4.8920684497278604</v>
      </c>
      <c r="L356" s="37">
        <v>8727535.0800000001</v>
      </c>
      <c r="M356" s="41">
        <v>11.8404708775688</v>
      </c>
      <c r="N356" s="37">
        <v>14427927.6</v>
      </c>
      <c r="O356" s="41">
        <v>12.5030293040145</v>
      </c>
      <c r="P356" s="37">
        <v>26149480.829999998</v>
      </c>
      <c r="Q356" s="41">
        <v>13.034969628420001</v>
      </c>
      <c r="R356" s="37">
        <v>18551699.510000002</v>
      </c>
      <c r="S356" s="41">
        <v>14.057045846291798</v>
      </c>
      <c r="T356" s="37">
        <v>611438.61</v>
      </c>
      <c r="U356" s="41">
        <v>13.849147400423398</v>
      </c>
    </row>
    <row r="357" spans="1:21" ht="14.25" customHeight="1" x14ac:dyDescent="0.2">
      <c r="A357" s="46" t="s">
        <v>92</v>
      </c>
      <c r="B357" s="36">
        <f t="shared" si="160"/>
        <v>149686500.18000001</v>
      </c>
      <c r="C357" s="40">
        <f t="shared" si="161"/>
        <v>6.802954204296098</v>
      </c>
      <c r="D357" s="36">
        <v>5581189.6200000001</v>
      </c>
      <c r="E357" s="40">
        <v>4.4438015456640202E-2</v>
      </c>
      <c r="F357" s="36">
        <v>64696306.539999999</v>
      </c>
      <c r="G357" s="40">
        <v>1.0627756517938001</v>
      </c>
      <c r="H357" s="36">
        <f t="shared" si="162"/>
        <v>79409004.019999996</v>
      </c>
      <c r="I357" s="40">
        <f t="shared" si="163"/>
        <v>11.954623296175674</v>
      </c>
      <c r="J357" s="36">
        <v>10115066.83</v>
      </c>
      <c r="K357" s="40">
        <v>4.6758258889822892</v>
      </c>
      <c r="L357" s="36">
        <v>9834481.5700000003</v>
      </c>
      <c r="M357" s="40">
        <v>11.9106825577589</v>
      </c>
      <c r="N357" s="36">
        <v>14586614.189999999</v>
      </c>
      <c r="O357" s="40">
        <v>12.338434809209099</v>
      </c>
      <c r="P357" s="36">
        <v>26135587.16</v>
      </c>
      <c r="Q357" s="40">
        <v>13.123769354106999</v>
      </c>
      <c r="R357" s="36">
        <v>18102107.989999998</v>
      </c>
      <c r="S357" s="40">
        <v>13.9852858604176</v>
      </c>
      <c r="T357" s="36">
        <v>635146.28</v>
      </c>
      <c r="U357" s="40">
        <v>13.755081619937998</v>
      </c>
    </row>
    <row r="358" spans="1:21" ht="14.25" customHeight="1" x14ac:dyDescent="0.2">
      <c r="A358" s="38" t="s">
        <v>1</v>
      </c>
      <c r="B358" s="36">
        <f t="shared" si="160"/>
        <v>154888545.38</v>
      </c>
      <c r="C358" s="40">
        <f t="shared" si="161"/>
        <v>6.7163846392789983</v>
      </c>
      <c r="D358" s="36">
        <v>5500414.7199999997</v>
      </c>
      <c r="E358" s="40">
        <v>5.1239202850508002E-2</v>
      </c>
      <c r="F358" s="36">
        <v>68122852.290000007</v>
      </c>
      <c r="G358" s="40">
        <v>1.03682278596794</v>
      </c>
      <c r="H358" s="36">
        <f t="shared" si="162"/>
        <v>81265278.370000005</v>
      </c>
      <c r="I358" s="40">
        <f t="shared" si="163"/>
        <v>11.928561669498404</v>
      </c>
      <c r="J358" s="36">
        <v>11060790.779999999</v>
      </c>
      <c r="K358" s="40">
        <v>5.0916572267629494</v>
      </c>
      <c r="L358" s="36">
        <v>10293240.699999999</v>
      </c>
      <c r="M358" s="40">
        <v>11.833797335818598</v>
      </c>
      <c r="N358" s="36">
        <v>15043441.550000001</v>
      </c>
      <c r="O358" s="40">
        <v>12.276797393260102</v>
      </c>
      <c r="P358" s="36">
        <v>26260731.34</v>
      </c>
      <c r="Q358" s="40">
        <v>13.2364863995939</v>
      </c>
      <c r="R358" s="36">
        <v>17949011.350000001</v>
      </c>
      <c r="S358" s="40">
        <v>13.926356683690001</v>
      </c>
      <c r="T358" s="36">
        <v>658062.65</v>
      </c>
      <c r="U358" s="40">
        <v>13.680420143127698</v>
      </c>
    </row>
    <row r="359" spans="1:21" ht="14.25" customHeight="1" x14ac:dyDescent="0.2">
      <c r="A359" s="38" t="s">
        <v>2</v>
      </c>
      <c r="B359" s="36">
        <f t="shared" si="160"/>
        <v>162201046.90000004</v>
      </c>
      <c r="C359" s="40">
        <f t="shared" si="161"/>
        <v>6.5545310105442942</v>
      </c>
      <c r="D359" s="36">
        <v>5723607.2599999998</v>
      </c>
      <c r="E359" s="40">
        <v>5.3026104956754097E-2</v>
      </c>
      <c r="F359" s="36">
        <v>71099676.150000006</v>
      </c>
      <c r="G359" s="40">
        <v>1.0589205840355997</v>
      </c>
      <c r="H359" s="36">
        <f t="shared" si="162"/>
        <v>85377763.489999995</v>
      </c>
      <c r="I359" s="40">
        <f t="shared" si="163"/>
        <v>11.566938981385581</v>
      </c>
      <c r="J359" s="36">
        <v>14041313.08</v>
      </c>
      <c r="K359" s="40">
        <v>4.2100930796922293</v>
      </c>
      <c r="L359" s="36">
        <v>10561678.84</v>
      </c>
      <c r="M359" s="40">
        <v>11.740157244309799</v>
      </c>
      <c r="N359" s="36">
        <v>15828310.9</v>
      </c>
      <c r="O359" s="40">
        <v>12.3759403386561</v>
      </c>
      <c r="P359" s="36">
        <v>25670078.120000001</v>
      </c>
      <c r="Q359" s="40">
        <v>13.332784202613901</v>
      </c>
      <c r="R359" s="36">
        <v>18562963.280000001</v>
      </c>
      <c r="S359" s="40">
        <v>13.822509115963699</v>
      </c>
      <c r="T359" s="36">
        <v>713419.27</v>
      </c>
      <c r="U359" s="40">
        <v>13.621446932881398</v>
      </c>
    </row>
    <row r="360" spans="1:21" ht="14.25" customHeight="1" x14ac:dyDescent="0.2">
      <c r="A360" s="38" t="s">
        <v>3</v>
      </c>
      <c r="B360" s="36">
        <f t="shared" si="160"/>
        <v>174199585.72</v>
      </c>
      <c r="C360" s="40">
        <f t="shared" si="161"/>
        <v>6.245267253404811</v>
      </c>
      <c r="D360" s="36">
        <v>6771726.2599999998</v>
      </c>
      <c r="E360" s="40">
        <v>4.4519486114017799E-2</v>
      </c>
      <c r="F360" s="36">
        <v>80555032.879999995</v>
      </c>
      <c r="G360" s="40">
        <v>1.0015999583687298</v>
      </c>
      <c r="H360" s="36">
        <f t="shared" si="162"/>
        <v>86872826.579999998</v>
      </c>
      <c r="I360" s="40">
        <f t="shared" si="163"/>
        <v>11.59093834680659</v>
      </c>
      <c r="J360" s="36">
        <v>14158519.67</v>
      </c>
      <c r="K360" s="40">
        <v>4.30872756047102</v>
      </c>
      <c r="L360" s="36">
        <v>11258629.439999999</v>
      </c>
      <c r="M360" s="40">
        <v>11.4223577015161</v>
      </c>
      <c r="N360" s="36">
        <v>16690965.630000001</v>
      </c>
      <c r="O360" s="40">
        <v>12.5879970482451</v>
      </c>
      <c r="P360" s="36">
        <v>26255964.960000001</v>
      </c>
      <c r="Q360" s="40">
        <v>13.437014265458599</v>
      </c>
      <c r="R360" s="36">
        <v>17707381.190000001</v>
      </c>
      <c r="S360" s="40">
        <v>13.7545187303216</v>
      </c>
      <c r="T360" s="36">
        <v>801365.69</v>
      </c>
      <c r="U360" s="40">
        <v>13.5620633383992</v>
      </c>
    </row>
    <row r="361" spans="1:21" ht="14.25" customHeight="1" x14ac:dyDescent="0.2">
      <c r="A361" s="38" t="s">
        <v>4</v>
      </c>
      <c r="B361" s="36">
        <f t="shared" si="160"/>
        <v>175834762.25999999</v>
      </c>
      <c r="C361" s="40">
        <f t="shared" si="161"/>
        <v>6.2497285004006775</v>
      </c>
      <c r="D361" s="36">
        <v>6915817.8200000003</v>
      </c>
      <c r="E361" s="40">
        <v>5.0591543199441903E-2</v>
      </c>
      <c r="F361" s="36">
        <v>80536766.590000004</v>
      </c>
      <c r="G361" s="40">
        <v>1.0857882513073001</v>
      </c>
      <c r="H361" s="36">
        <f t="shared" si="162"/>
        <v>88382177.849999979</v>
      </c>
      <c r="I361" s="40">
        <f t="shared" si="163"/>
        <v>11.440358144555491</v>
      </c>
      <c r="J361" s="36">
        <v>16066333.119999999</v>
      </c>
      <c r="K361" s="40">
        <v>4.3723861823674195</v>
      </c>
      <c r="L361" s="36">
        <v>11391221.890000001</v>
      </c>
      <c r="M361" s="40">
        <v>11.514371846337498</v>
      </c>
      <c r="N361" s="36">
        <v>16285282.439999999</v>
      </c>
      <c r="O361" s="40">
        <v>12.6921603285868</v>
      </c>
      <c r="P361" s="36">
        <v>26369814.809999999</v>
      </c>
      <c r="Q361" s="40">
        <v>13.409536258146399</v>
      </c>
      <c r="R361" s="36">
        <v>17466722.239999998</v>
      </c>
      <c r="S361" s="40">
        <v>13.6559947264782</v>
      </c>
      <c r="T361" s="36">
        <v>802803.35</v>
      </c>
      <c r="U361" s="40">
        <v>13.558638364675499</v>
      </c>
    </row>
    <row r="362" spans="1:21" ht="14.25" customHeight="1" x14ac:dyDescent="0.2">
      <c r="A362" s="38" t="s">
        <v>5</v>
      </c>
      <c r="B362" s="36">
        <f t="shared" si="160"/>
        <v>182280231.30999997</v>
      </c>
      <c r="C362" s="40">
        <f t="shared" si="161"/>
        <v>6.1445259238304226</v>
      </c>
      <c r="D362" s="36">
        <v>7638596</v>
      </c>
      <c r="E362" s="40">
        <v>4.5181396816902003E-2</v>
      </c>
      <c r="F362" s="36">
        <v>84033851.629999995</v>
      </c>
      <c r="G362" s="40">
        <v>1.1163200012780399</v>
      </c>
      <c r="H362" s="36">
        <f t="shared" si="162"/>
        <v>90607783.680000007</v>
      </c>
      <c r="I362" s="40">
        <f t="shared" si="163"/>
        <v>11.322115752363809</v>
      </c>
      <c r="J362" s="36">
        <v>16524482.039999999</v>
      </c>
      <c r="K362" s="40">
        <v>3.7245604585921397</v>
      </c>
      <c r="L362" s="36">
        <v>13143704.710000001</v>
      </c>
      <c r="M362" s="40">
        <v>11.936558366921799</v>
      </c>
      <c r="N362" s="36">
        <v>14989256.960000001</v>
      </c>
      <c r="O362" s="40">
        <v>12.484934785192999</v>
      </c>
      <c r="P362" s="36">
        <v>27933095.100000001</v>
      </c>
      <c r="Q362" s="40">
        <v>13.442262619526197</v>
      </c>
      <c r="R362" s="36">
        <v>17192628.699999999</v>
      </c>
      <c r="S362" s="40">
        <v>13.591138893012898</v>
      </c>
      <c r="T362" s="36">
        <v>824616.17</v>
      </c>
      <c r="U362" s="40">
        <v>13.513540153475299</v>
      </c>
    </row>
    <row r="363" spans="1:21" ht="14.25" hidden="1" customHeight="1" x14ac:dyDescent="0.2">
      <c r="A363" s="38" t="s">
        <v>6</v>
      </c>
      <c r="B363" s="36">
        <f t="shared" si="160"/>
        <v>0</v>
      </c>
      <c r="C363" s="40" t="e">
        <f t="shared" si="161"/>
        <v>#DIV/0!</v>
      </c>
      <c r="D363" s="36"/>
      <c r="E363" s="40"/>
      <c r="F363" s="36"/>
      <c r="G363" s="40"/>
      <c r="H363" s="36">
        <f t="shared" si="162"/>
        <v>0</v>
      </c>
      <c r="I363" s="40" t="e">
        <f t="shared" si="16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0"/>
        <v>0</v>
      </c>
      <c r="C364" s="40" t="e">
        <f t="shared" si="161"/>
        <v>#DIV/0!</v>
      </c>
      <c r="D364" s="36"/>
      <c r="E364" s="40"/>
      <c r="F364" s="36"/>
      <c r="G364" s="40"/>
      <c r="H364" s="36">
        <f t="shared" si="162"/>
        <v>0</v>
      </c>
      <c r="I364" s="40" t="e">
        <f t="shared" si="16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0"/>
        <v>0</v>
      </c>
      <c r="C365" s="40" t="e">
        <f t="shared" si="161"/>
        <v>#DIV/0!</v>
      </c>
      <c r="D365" s="36"/>
      <c r="E365" s="40"/>
      <c r="F365" s="36"/>
      <c r="G365" s="40"/>
      <c r="H365" s="36">
        <f t="shared" si="162"/>
        <v>0</v>
      </c>
      <c r="I365" s="40" t="e">
        <f t="shared" si="16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0"/>
        <v>0</v>
      </c>
      <c r="C366" s="40" t="e">
        <f t="shared" si="161"/>
        <v>#DIV/0!</v>
      </c>
      <c r="D366" s="36"/>
      <c r="E366" s="40"/>
      <c r="F366" s="36"/>
      <c r="G366" s="40"/>
      <c r="H366" s="36">
        <f t="shared" si="162"/>
        <v>0</v>
      </c>
      <c r="I366" s="40" t="e">
        <f t="shared" si="16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0"/>
        <v>0</v>
      </c>
      <c r="C367" s="40" t="e">
        <f t="shared" si="161"/>
        <v>#DIV/0!</v>
      </c>
      <c r="D367" s="36"/>
      <c r="E367" s="40"/>
      <c r="F367" s="36"/>
      <c r="G367" s="40"/>
      <c r="H367" s="36">
        <f t="shared" si="162"/>
        <v>0</v>
      </c>
      <c r="I367" s="40" t="e">
        <f t="shared" si="16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4">D368+F368+J368+L368+N368+P368+R368+T368</f>
        <v>0</v>
      </c>
      <c r="C368" s="41" t="e">
        <f t="shared" ref="C368" si="16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6">J368+L368+N368+P368+R368+T368</f>
        <v>0</v>
      </c>
      <c r="I368" s="41" t="e">
        <f t="shared" ref="I368" si="16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0" ht="5.0999999999999996" customHeight="1" x14ac:dyDescent="0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x14ac:dyDescent="0.2">
      <c r="A370" s="19" t="s">
        <v>58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customHeight="1" thickBot="1" x14ac:dyDescent="0.25">
      <c r="A356" s="39" t="s">
        <v>15</v>
      </c>
      <c r="B356" s="37">
        <f t="shared" ref="B356:B367" si="163">D356+F356+J356+L356+N356+P356+R356+T356</f>
        <v>177952316.78</v>
      </c>
      <c r="C356" s="41">
        <f t="shared" ref="C356:C367" si="164">(D356*E356+F356*G356+J356*K356+L356*M356+N356*O356+P356*Q356+R356*S356+T356*U356)/(D356+F356+J356+L356+N356+P356+R356+T356)</f>
        <v>4.1717509117326363</v>
      </c>
      <c r="D356" s="37">
        <v>144389226.46000001</v>
      </c>
      <c r="E356" s="41">
        <v>2.8046122794887598</v>
      </c>
      <c r="F356" s="37">
        <v>6958407.2699999996</v>
      </c>
      <c r="G356" s="41">
        <v>1.3107478332034999</v>
      </c>
      <c r="H356" s="37">
        <f t="shared" ref="H356:H367" si="165">J356+L356+N356+P356+R356+T356</f>
        <v>26604683.050000001</v>
      </c>
      <c r="I356" s="41">
        <f t="shared" ref="I356:I367" si="166">(J356*K356+L356*M356+N356*O356+P356*Q356+R356*S356+T356*U356)/(J356+L356+N356+P356+R356+T356)</f>
        <v>12.339790868683192</v>
      </c>
      <c r="J356" s="37">
        <v>3073525.78</v>
      </c>
      <c r="K356" s="41">
        <v>9.8940883256557601</v>
      </c>
      <c r="L356" s="37">
        <v>2663034.41</v>
      </c>
      <c r="M356" s="41">
        <v>13.306847605998499</v>
      </c>
      <c r="N356" s="37">
        <v>3887658.26</v>
      </c>
      <c r="O356" s="41">
        <v>13.226354850799101</v>
      </c>
      <c r="P356" s="37">
        <v>10741684.439999999</v>
      </c>
      <c r="Q356" s="41">
        <v>12.865055175862199</v>
      </c>
      <c r="R356" s="37">
        <v>6196989.96</v>
      </c>
      <c r="S356" s="41">
        <v>11.7097312539457</v>
      </c>
      <c r="T356" s="37">
        <v>41790.200000000004</v>
      </c>
      <c r="U356" s="41">
        <v>6.5302070820431597</v>
      </c>
    </row>
    <row r="357" spans="1:21" ht="14.25" customHeight="1" x14ac:dyDescent="0.2">
      <c r="A357" s="46" t="s">
        <v>92</v>
      </c>
      <c r="B357" s="36">
        <f t="shared" si="163"/>
        <v>199874536.54999995</v>
      </c>
      <c r="C357" s="40">
        <f t="shared" si="164"/>
        <v>4.7330470842740366</v>
      </c>
      <c r="D357" s="36">
        <v>150812158.11000001</v>
      </c>
      <c r="E357" s="40">
        <v>3.1842846022542104</v>
      </c>
      <c r="F357" s="36">
        <v>12951694.699999999</v>
      </c>
      <c r="G357" s="40">
        <v>2.2271735391508303</v>
      </c>
      <c r="H357" s="36">
        <f t="shared" si="165"/>
        <v>36110683.740000002</v>
      </c>
      <c r="I357" s="40">
        <f t="shared" si="166"/>
        <v>12.100050249926428</v>
      </c>
      <c r="J357" s="36">
        <v>2577355.54</v>
      </c>
      <c r="K357" s="40">
        <v>9.1361644380658493</v>
      </c>
      <c r="L357" s="36">
        <v>3530024.26</v>
      </c>
      <c r="M357" s="40">
        <v>13.5160573859909</v>
      </c>
      <c r="N357" s="36">
        <v>3592766.98</v>
      </c>
      <c r="O357" s="40">
        <v>12.285142262552199</v>
      </c>
      <c r="P357" s="36">
        <v>20389424.690000001</v>
      </c>
      <c r="Q357" s="40">
        <v>12.338967459949499</v>
      </c>
      <c r="R357" s="36">
        <v>5979322.0700000003</v>
      </c>
      <c r="S357" s="40">
        <v>11.6546545902653</v>
      </c>
      <c r="T357" s="36">
        <v>41790.200000000004</v>
      </c>
      <c r="U357" s="40">
        <v>6.5302070820431597</v>
      </c>
    </row>
    <row r="358" spans="1:21" ht="14.25" customHeight="1" x14ac:dyDescent="0.2">
      <c r="A358" s="38" t="s">
        <v>1</v>
      </c>
      <c r="B358" s="36">
        <f t="shared" si="163"/>
        <v>239639110.25999999</v>
      </c>
      <c r="C358" s="40">
        <f t="shared" si="164"/>
        <v>4.9244431924557066</v>
      </c>
      <c r="D358" s="36">
        <v>190042929.13</v>
      </c>
      <c r="E358" s="40">
        <v>3.8088897861769095</v>
      </c>
      <c r="F358" s="36">
        <v>12464196.02</v>
      </c>
      <c r="G358" s="40">
        <v>0.60192810946341291</v>
      </c>
      <c r="H358" s="36">
        <f t="shared" si="165"/>
        <v>37131985.109999999</v>
      </c>
      <c r="I358" s="40">
        <f t="shared" si="166"/>
        <v>12.08483904622841</v>
      </c>
      <c r="J358" s="36">
        <v>2904610.01</v>
      </c>
      <c r="K358" s="40">
        <v>10.258125225182999</v>
      </c>
      <c r="L358" s="36">
        <v>3197996.24</v>
      </c>
      <c r="M358" s="40">
        <v>12.941432623791998</v>
      </c>
      <c r="N358" s="36">
        <v>4017862.19</v>
      </c>
      <c r="O358" s="40">
        <v>11.942071410916201</v>
      </c>
      <c r="P358" s="36">
        <v>20502408.43</v>
      </c>
      <c r="Q358" s="40">
        <v>12.366148400244299</v>
      </c>
      <c r="R358" s="36">
        <v>6472318.04</v>
      </c>
      <c r="S358" s="40">
        <v>11.716240751559202</v>
      </c>
      <c r="T358" s="36">
        <v>36790.200000000004</v>
      </c>
      <c r="U358" s="40">
        <v>5.5150192170741095</v>
      </c>
    </row>
    <row r="359" spans="1:21" ht="14.25" customHeight="1" x14ac:dyDescent="0.2">
      <c r="A359" s="38" t="s">
        <v>2</v>
      </c>
      <c r="B359" s="36">
        <f t="shared" si="163"/>
        <v>247822444.56999996</v>
      </c>
      <c r="C359" s="40">
        <f t="shared" si="164"/>
        <v>4.8751737814136407</v>
      </c>
      <c r="D359" s="36">
        <v>194591771.13999999</v>
      </c>
      <c r="E359" s="40">
        <v>3.6393106116167502</v>
      </c>
      <c r="F359" s="36">
        <v>13876419.369999999</v>
      </c>
      <c r="G359" s="40">
        <v>2.31934906045579</v>
      </c>
      <c r="H359" s="36">
        <f t="shared" si="165"/>
        <v>39354254.060000002</v>
      </c>
      <c r="I359" s="40">
        <f t="shared" si="166"/>
        <v>11.887236526675482</v>
      </c>
      <c r="J359" s="36">
        <v>3683867.72</v>
      </c>
      <c r="K359" s="40">
        <v>9.3435750143873193</v>
      </c>
      <c r="L359" s="36">
        <v>2187836.9</v>
      </c>
      <c r="M359" s="40">
        <v>12.2882879774996</v>
      </c>
      <c r="N359" s="36">
        <v>5751471.4500000002</v>
      </c>
      <c r="O359" s="40">
        <v>11.497295730416999</v>
      </c>
      <c r="P359" s="36">
        <v>21436970.48</v>
      </c>
      <c r="Q359" s="40">
        <v>12.486334987447298</v>
      </c>
      <c r="R359" s="36">
        <v>6095617.3099999996</v>
      </c>
      <c r="S359" s="40">
        <v>11.588750929509999</v>
      </c>
      <c r="T359" s="36">
        <v>198490.2</v>
      </c>
      <c r="U359" s="40">
        <v>10.4383422456121</v>
      </c>
    </row>
    <row r="360" spans="1:21" ht="14.25" customHeight="1" x14ac:dyDescent="0.2">
      <c r="A360" s="38" t="s">
        <v>3</v>
      </c>
      <c r="B360" s="36">
        <f t="shared" si="163"/>
        <v>244756943.58999997</v>
      </c>
      <c r="C360" s="40">
        <f t="shared" si="164"/>
        <v>4.9057713612753195</v>
      </c>
      <c r="D360" s="36">
        <v>183612650.28999999</v>
      </c>
      <c r="E360" s="40">
        <v>3.5950671782005799</v>
      </c>
      <c r="F360" s="36">
        <v>19188016.52</v>
      </c>
      <c r="G360" s="40">
        <v>2.05835913004519</v>
      </c>
      <c r="H360" s="36">
        <f t="shared" si="165"/>
        <v>41956276.780000001</v>
      </c>
      <c r="I360" s="40">
        <f t="shared" si="166"/>
        <v>11.944004598248354</v>
      </c>
      <c r="J360" s="36">
        <v>3238621.5</v>
      </c>
      <c r="K360" s="40">
        <v>8.2210277453540002</v>
      </c>
      <c r="L360" s="36">
        <v>2588719.84</v>
      </c>
      <c r="M360" s="40">
        <v>11.3878734187397</v>
      </c>
      <c r="N360" s="36">
        <v>6366356.79</v>
      </c>
      <c r="O360" s="40">
        <v>11.9280299764349</v>
      </c>
      <c r="P360" s="36">
        <v>23908734.699999999</v>
      </c>
      <c r="Q360" s="40">
        <v>12.625309332526101</v>
      </c>
      <c r="R360" s="36">
        <v>5655353.75</v>
      </c>
      <c r="S360" s="40">
        <v>11.521114327180699</v>
      </c>
      <c r="T360" s="36">
        <v>198490.2</v>
      </c>
      <c r="U360" s="40">
        <v>10.4383422456121</v>
      </c>
    </row>
    <row r="361" spans="1:21" ht="14.25" customHeight="1" x14ac:dyDescent="0.2">
      <c r="A361" s="38" t="s">
        <v>4</v>
      </c>
      <c r="B361" s="36">
        <f t="shared" si="163"/>
        <v>244848385.63</v>
      </c>
      <c r="C361" s="40">
        <f t="shared" si="164"/>
        <v>4.7028426492435678</v>
      </c>
      <c r="D361" s="36">
        <v>184807072.21000001</v>
      </c>
      <c r="E361" s="40">
        <v>3.2969466217009296</v>
      </c>
      <c r="F361" s="36">
        <v>17496186.510000002</v>
      </c>
      <c r="G361" s="40">
        <v>2.0819430436158499</v>
      </c>
      <c r="H361" s="36">
        <f t="shared" si="165"/>
        <v>42545126.910000004</v>
      </c>
      <c r="I361" s="40">
        <f t="shared" si="166"/>
        <v>11.887573291897384</v>
      </c>
      <c r="J361" s="36">
        <v>3000791.78</v>
      </c>
      <c r="K361" s="40">
        <v>7.6461668796626698</v>
      </c>
      <c r="L361" s="36">
        <v>3297176.12</v>
      </c>
      <c r="M361" s="40">
        <v>11.4444931596193</v>
      </c>
      <c r="N361" s="36">
        <v>6684085.1299999999</v>
      </c>
      <c r="O361" s="40">
        <v>12.0478065088917</v>
      </c>
      <c r="P361" s="36">
        <v>24454090.460000001</v>
      </c>
      <c r="Q361" s="40">
        <v>12.623749364023602</v>
      </c>
      <c r="R361" s="36">
        <v>4711803.22</v>
      </c>
      <c r="S361" s="40">
        <v>11.117848706741997</v>
      </c>
      <c r="T361" s="36">
        <v>397180.2</v>
      </c>
      <c r="U361" s="40">
        <v>8.7196227807932001</v>
      </c>
    </row>
    <row r="362" spans="1:21" ht="14.25" customHeight="1" x14ac:dyDescent="0.2">
      <c r="A362" s="38" t="s">
        <v>5</v>
      </c>
      <c r="B362" s="36">
        <f t="shared" si="163"/>
        <v>249347873.32999998</v>
      </c>
      <c r="C362" s="40">
        <f t="shared" si="164"/>
        <v>4.697547052543773</v>
      </c>
      <c r="D362" s="36">
        <v>182910088.30000001</v>
      </c>
      <c r="E362" s="40">
        <v>3.2892141833600501</v>
      </c>
      <c r="F362" s="36">
        <v>22631233.949999999</v>
      </c>
      <c r="G362" s="40">
        <v>2.1930350639939404</v>
      </c>
      <c r="H362" s="36">
        <f t="shared" si="165"/>
        <v>43806551.080000006</v>
      </c>
      <c r="I362" s="40">
        <f t="shared" si="166"/>
        <v>11.871781920467956</v>
      </c>
      <c r="J362" s="36">
        <v>3572897.63</v>
      </c>
      <c r="K362" s="40">
        <v>8.261342384024589</v>
      </c>
      <c r="L362" s="36">
        <v>4838047.05</v>
      </c>
      <c r="M362" s="40">
        <v>11.3708230434427</v>
      </c>
      <c r="N362" s="36">
        <v>14470250.67</v>
      </c>
      <c r="O362" s="40">
        <v>12.600730819779198</v>
      </c>
      <c r="P362" s="36">
        <v>15727652.25</v>
      </c>
      <c r="Q362" s="40">
        <v>12.4636834190685</v>
      </c>
      <c r="R362" s="36">
        <v>4800523.28</v>
      </c>
      <c r="S362" s="40">
        <v>11.188121959716899</v>
      </c>
      <c r="T362" s="36">
        <v>397180.2</v>
      </c>
      <c r="U362" s="40">
        <v>8.7196227807932001</v>
      </c>
    </row>
    <row r="363" spans="1:21" ht="14.25" hidden="1" customHeight="1" x14ac:dyDescent="0.2">
      <c r="A363" s="38" t="s">
        <v>6</v>
      </c>
      <c r="B363" s="36">
        <f t="shared" si="163"/>
        <v>0</v>
      </c>
      <c r="C363" s="40" t="e">
        <f t="shared" si="164"/>
        <v>#DIV/0!</v>
      </c>
      <c r="D363" s="36"/>
      <c r="E363" s="40"/>
      <c r="F363" s="36"/>
      <c r="G363" s="40"/>
      <c r="H363" s="36">
        <f t="shared" si="165"/>
        <v>0</v>
      </c>
      <c r="I363" s="40" t="e">
        <f t="shared" si="166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3"/>
        <v>0</v>
      </c>
      <c r="C364" s="40" t="e">
        <f t="shared" si="164"/>
        <v>#DIV/0!</v>
      </c>
      <c r="D364" s="36"/>
      <c r="E364" s="40"/>
      <c r="F364" s="36"/>
      <c r="G364" s="40"/>
      <c r="H364" s="36">
        <f t="shared" si="165"/>
        <v>0</v>
      </c>
      <c r="I364" s="40" t="e">
        <f t="shared" si="166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3"/>
        <v>0</v>
      </c>
      <c r="C365" s="40" t="e">
        <f t="shared" si="164"/>
        <v>#DIV/0!</v>
      </c>
      <c r="D365" s="36"/>
      <c r="E365" s="40"/>
      <c r="F365" s="36"/>
      <c r="G365" s="40"/>
      <c r="H365" s="36">
        <f t="shared" si="165"/>
        <v>0</v>
      </c>
      <c r="I365" s="40" t="e">
        <f t="shared" si="166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3"/>
        <v>0</v>
      </c>
      <c r="C366" s="40" t="e">
        <f t="shared" si="164"/>
        <v>#DIV/0!</v>
      </c>
      <c r="D366" s="36"/>
      <c r="E366" s="40"/>
      <c r="F366" s="36"/>
      <c r="G366" s="40"/>
      <c r="H366" s="36">
        <f t="shared" si="165"/>
        <v>0</v>
      </c>
      <c r="I366" s="40" t="e">
        <f t="shared" si="166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3"/>
        <v>0</v>
      </c>
      <c r="C367" s="40" t="e">
        <f t="shared" si="164"/>
        <v>#DIV/0!</v>
      </c>
      <c r="D367" s="36"/>
      <c r="E367" s="40"/>
      <c r="F367" s="36"/>
      <c r="G367" s="40"/>
      <c r="H367" s="36">
        <f t="shared" si="165"/>
        <v>0</v>
      </c>
      <c r="I367" s="40" t="e">
        <f t="shared" si="166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7">D368+F368+J368+L368+N368+P368+R368+T368</f>
        <v>0</v>
      </c>
      <c r="C368" s="41" t="e">
        <f t="shared" ref="C368" si="168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9">J368+L368+N368+P368+R368+T368</f>
        <v>0</v>
      </c>
      <c r="I368" s="41" t="e">
        <f t="shared" ref="I368" si="170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2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55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1" x14ac:dyDescent="0.2">
      <c r="A372" s="14" t="s">
        <v>57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customHeight="1" thickBot="1" x14ac:dyDescent="0.25">
      <c r="A188" s="39" t="s">
        <v>15</v>
      </c>
      <c r="B188" s="37">
        <f t="shared" ref="B188:B199" si="154">D188+F188+H188</f>
        <v>7466691.2599999998</v>
      </c>
      <c r="C188" s="41">
        <f t="shared" ref="C188:C199" si="155">(D188*E188+F188*G188+J188*K188+L188*M188+N188*O188+P188*Q188+R188*S188+T188*U188)/(D188+F188+J188+L188+N188+P188+R188+T188)</f>
        <v>6.6511319316958035</v>
      </c>
      <c r="D188" s="37">
        <v>407430.68</v>
      </c>
      <c r="E188" s="41">
        <v>5.2377222058977005E-2</v>
      </c>
      <c r="F188" s="37">
        <v>3116401.75</v>
      </c>
      <c r="G188" s="41">
        <v>0.60126132919159103</v>
      </c>
      <c r="H188" s="37">
        <f t="shared" ref="H188:H199" si="156">J188+L188+N188+P188+R188+T188</f>
        <v>3942858.8299999996</v>
      </c>
      <c r="I188" s="41">
        <f t="shared" ref="I188:I199" si="157">(J188*K188+L188*M188+N188*O188+P188*Q188+R188*S188+T188*U188)/H188</f>
        <v>12.114772244534045</v>
      </c>
      <c r="J188" s="37">
        <v>516109.55</v>
      </c>
      <c r="K188" s="41">
        <v>3.81078045775359</v>
      </c>
      <c r="L188" s="37">
        <v>321702.72000000003</v>
      </c>
      <c r="M188" s="41">
        <v>12.1826472455688</v>
      </c>
      <c r="N188" s="37">
        <v>597375.24</v>
      </c>
      <c r="O188" s="41">
        <v>12.7534897865871</v>
      </c>
      <c r="P188" s="37">
        <v>1448056.21</v>
      </c>
      <c r="Q188" s="41">
        <v>13.2305563382101</v>
      </c>
      <c r="R188" s="37">
        <v>1044411.46</v>
      </c>
      <c r="S188" s="41">
        <v>14.269789211619701</v>
      </c>
      <c r="T188" s="37">
        <v>15203.65</v>
      </c>
      <c r="U188" s="41">
        <v>13.163030002663799</v>
      </c>
    </row>
    <row r="189" spans="1:21" ht="14.25" customHeight="1" x14ac:dyDescent="0.2">
      <c r="A189" s="46" t="s">
        <v>92</v>
      </c>
      <c r="B189" s="36">
        <f t="shared" si="154"/>
        <v>7534700.2999999998</v>
      </c>
      <c r="C189" s="40">
        <f t="shared" si="155"/>
        <v>6.5639027963195806</v>
      </c>
      <c r="D189" s="36">
        <v>485677.42</v>
      </c>
      <c r="E189" s="40">
        <v>6.988589504531631E-2</v>
      </c>
      <c r="F189" s="36">
        <v>3183829.14</v>
      </c>
      <c r="G189" s="40">
        <v>0.54329950155553908</v>
      </c>
      <c r="H189" s="36">
        <f t="shared" si="156"/>
        <v>3865193.7399999998</v>
      </c>
      <c r="I189" s="40">
        <f t="shared" si="157"/>
        <v>12.339181109871092</v>
      </c>
      <c r="J189" s="36">
        <v>439380.1</v>
      </c>
      <c r="K189" s="40">
        <v>4.8801306276729397</v>
      </c>
      <c r="L189" s="36">
        <v>339545.03</v>
      </c>
      <c r="M189" s="40">
        <v>12.157482421109199</v>
      </c>
      <c r="N189" s="36">
        <v>689781.79</v>
      </c>
      <c r="O189" s="40">
        <v>12.4857959036582</v>
      </c>
      <c r="P189" s="36">
        <v>1383333.48</v>
      </c>
      <c r="Q189" s="40">
        <v>13.3121809015278</v>
      </c>
      <c r="R189" s="36">
        <v>1000558.81</v>
      </c>
      <c r="S189" s="40">
        <v>14.218402554868298</v>
      </c>
      <c r="T189" s="36">
        <v>12594.53</v>
      </c>
      <c r="U189" s="40">
        <v>13.265476734741201</v>
      </c>
    </row>
    <row r="190" spans="1:21" ht="14.25" customHeight="1" x14ac:dyDescent="0.2">
      <c r="A190" s="38" t="s">
        <v>1</v>
      </c>
      <c r="B190" s="36">
        <f t="shared" si="154"/>
        <v>7950406.9800000004</v>
      </c>
      <c r="C190" s="40">
        <f t="shared" si="155"/>
        <v>6.472161677992478</v>
      </c>
      <c r="D190" s="36">
        <v>452352.93</v>
      </c>
      <c r="E190" s="40">
        <v>7.7614990357197391E-2</v>
      </c>
      <c r="F190" s="36">
        <v>3473784.6</v>
      </c>
      <c r="G190" s="40">
        <v>0.51277575011415499</v>
      </c>
      <c r="H190" s="36">
        <f t="shared" si="156"/>
        <v>4024269.4499999997</v>
      </c>
      <c r="I190" s="40">
        <f t="shared" si="157"/>
        <v>12.335142595409438</v>
      </c>
      <c r="J190" s="36">
        <v>461560.43</v>
      </c>
      <c r="K190" s="40">
        <v>4.6393293307227399</v>
      </c>
      <c r="L190" s="36">
        <v>353769.58</v>
      </c>
      <c r="M190" s="40">
        <v>12.457461992633698</v>
      </c>
      <c r="N190" s="36">
        <v>738899.72</v>
      </c>
      <c r="O190" s="40">
        <v>12.532070099444599</v>
      </c>
      <c r="P190" s="36">
        <v>1394867.57</v>
      </c>
      <c r="Q190" s="40">
        <v>13.396513935369498</v>
      </c>
      <c r="R190" s="36">
        <v>1062503.56</v>
      </c>
      <c r="S190" s="40">
        <v>14.096125615522599</v>
      </c>
      <c r="T190" s="36">
        <v>12668.59</v>
      </c>
      <c r="U190" s="40">
        <v>13.2647748960224</v>
      </c>
    </row>
    <row r="191" spans="1:21" ht="14.25" customHeight="1" x14ac:dyDescent="0.2">
      <c r="A191" s="38" t="s">
        <v>2</v>
      </c>
      <c r="B191" s="36">
        <f t="shared" si="154"/>
        <v>8295952.2200000007</v>
      </c>
      <c r="C191" s="40">
        <f t="shared" si="155"/>
        <v>6.3440950776715059</v>
      </c>
      <c r="D191" s="36">
        <v>459290.76</v>
      </c>
      <c r="E191" s="40">
        <v>8.301263212871951E-2</v>
      </c>
      <c r="F191" s="36">
        <v>3648032.14</v>
      </c>
      <c r="G191" s="40">
        <v>0.490286453178014</v>
      </c>
      <c r="H191" s="36">
        <f t="shared" si="156"/>
        <v>4188629.32</v>
      </c>
      <c r="I191" s="40">
        <f t="shared" si="157"/>
        <v>12.128932423554733</v>
      </c>
      <c r="J191" s="36">
        <v>516506.49</v>
      </c>
      <c r="K191" s="40">
        <v>3.8305656972480602</v>
      </c>
      <c r="L191" s="36">
        <v>405632.45</v>
      </c>
      <c r="M191" s="40">
        <v>11.9779005340919</v>
      </c>
      <c r="N191" s="36">
        <v>709510.83</v>
      </c>
      <c r="O191" s="40">
        <v>12.821073647600301</v>
      </c>
      <c r="P191" s="36">
        <v>1398546.18</v>
      </c>
      <c r="Q191" s="40">
        <v>13.352567361558298</v>
      </c>
      <c r="R191" s="36">
        <v>1127308.43</v>
      </c>
      <c r="S191" s="40">
        <v>14.0041096602107</v>
      </c>
      <c r="T191" s="36">
        <v>31124.94</v>
      </c>
      <c r="U191" s="40">
        <v>13.1290608303181</v>
      </c>
    </row>
    <row r="192" spans="1:21" ht="14.25" customHeight="1" x14ac:dyDescent="0.2">
      <c r="A192" s="38" t="s">
        <v>3</v>
      </c>
      <c r="B192" s="36">
        <f t="shared" si="154"/>
        <v>8725608.6400000006</v>
      </c>
      <c r="C192" s="40">
        <f t="shared" si="155"/>
        <v>6.2464249274306196</v>
      </c>
      <c r="D192" s="36">
        <v>345387.36</v>
      </c>
      <c r="E192" s="40">
        <v>7.5838755071986397E-2</v>
      </c>
      <c r="F192" s="36">
        <v>4011168.84</v>
      </c>
      <c r="G192" s="40">
        <v>0.45973278910892207</v>
      </c>
      <c r="H192" s="36">
        <f t="shared" si="156"/>
        <v>4369052.4400000004</v>
      </c>
      <c r="I192" s="40">
        <f t="shared" si="157"/>
        <v>12.046914165694927</v>
      </c>
      <c r="J192" s="36">
        <v>578202.55000000005</v>
      </c>
      <c r="K192" s="40">
        <v>3.8191698440278401</v>
      </c>
      <c r="L192" s="36">
        <v>563065.99</v>
      </c>
      <c r="M192" s="40">
        <v>11.990472387437199</v>
      </c>
      <c r="N192" s="36">
        <v>735125.93</v>
      </c>
      <c r="O192" s="40">
        <v>13.041618359727799</v>
      </c>
      <c r="P192" s="36">
        <v>1375009.54</v>
      </c>
      <c r="Q192" s="40">
        <v>13.5909060806953</v>
      </c>
      <c r="R192" s="36">
        <v>1103618.01</v>
      </c>
      <c r="S192" s="40">
        <v>13.7843274344535</v>
      </c>
      <c r="T192" s="36">
        <v>14030.42</v>
      </c>
      <c r="U192" s="40">
        <v>13.287515698033298</v>
      </c>
    </row>
    <row r="193" spans="1:21" ht="14.25" customHeight="1" x14ac:dyDescent="0.2">
      <c r="A193" s="38" t="s">
        <v>4</v>
      </c>
      <c r="B193" s="36">
        <f t="shared" si="154"/>
        <v>8933052.6600000001</v>
      </c>
      <c r="C193" s="40">
        <f t="shared" si="155"/>
        <v>6.2153819840126188</v>
      </c>
      <c r="D193" s="36">
        <v>461461.08</v>
      </c>
      <c r="E193" s="40">
        <v>4.8479096655345201E-2</v>
      </c>
      <c r="F193" s="36">
        <v>4013939.39</v>
      </c>
      <c r="G193" s="40">
        <v>0.64560096294827185</v>
      </c>
      <c r="H193" s="36">
        <f t="shared" si="156"/>
        <v>4457652.1899999995</v>
      </c>
      <c r="I193" s="40">
        <f t="shared" si="157"/>
        <v>11.869153975761398</v>
      </c>
      <c r="J193" s="36">
        <v>757872.22</v>
      </c>
      <c r="K193" s="40">
        <v>4.7251438793996199</v>
      </c>
      <c r="L193" s="36">
        <v>511708.89</v>
      </c>
      <c r="M193" s="40">
        <v>12.067338684500902</v>
      </c>
      <c r="N193" s="36">
        <v>734906.57</v>
      </c>
      <c r="O193" s="40">
        <v>13.161374198763799</v>
      </c>
      <c r="P193" s="36">
        <v>1369304.98</v>
      </c>
      <c r="Q193" s="40">
        <v>13.547223261467998</v>
      </c>
      <c r="R193" s="36">
        <v>1068144.71</v>
      </c>
      <c r="S193" s="40">
        <v>13.7859496487138</v>
      </c>
      <c r="T193" s="36">
        <v>15714.82</v>
      </c>
      <c r="U193" s="40">
        <v>13.012596561716901</v>
      </c>
    </row>
    <row r="194" spans="1:21" ht="14.25" customHeight="1" x14ac:dyDescent="0.2">
      <c r="A194" s="38" t="s">
        <v>5</v>
      </c>
      <c r="B194" s="36">
        <f t="shared" si="154"/>
        <v>9180295.6300000008</v>
      </c>
      <c r="C194" s="40">
        <f t="shared" si="155"/>
        <v>6.1319577086429762</v>
      </c>
      <c r="D194" s="36">
        <v>462691.69</v>
      </c>
      <c r="E194" s="40">
        <v>6.3402110377214702E-2</v>
      </c>
      <c r="F194" s="36">
        <v>4165919.01</v>
      </c>
      <c r="G194" s="40">
        <v>0.63561820336492802</v>
      </c>
      <c r="H194" s="36">
        <f t="shared" si="156"/>
        <v>4551684.9300000006</v>
      </c>
      <c r="I194" s="40">
        <f t="shared" si="157"/>
        <v>11.779355512179512</v>
      </c>
      <c r="J194" s="36">
        <v>779019</v>
      </c>
      <c r="K194" s="40">
        <v>4.2119869399847794</v>
      </c>
      <c r="L194" s="36">
        <v>514041.09</v>
      </c>
      <c r="M194" s="40">
        <v>12.6298362858502</v>
      </c>
      <c r="N194" s="36">
        <v>915142.98</v>
      </c>
      <c r="O194" s="40">
        <v>12.974721716381397</v>
      </c>
      <c r="P194" s="36">
        <v>1249850.56</v>
      </c>
      <c r="Q194" s="40">
        <v>13.656551398832798</v>
      </c>
      <c r="R194" s="36">
        <v>1075137.44</v>
      </c>
      <c r="S194" s="40">
        <v>13.634614734186899</v>
      </c>
      <c r="T194" s="36">
        <v>18493.86</v>
      </c>
      <c r="U194" s="40">
        <v>13.0304660357546</v>
      </c>
    </row>
    <row r="195" spans="1:21" ht="14.25" hidden="1" customHeight="1" x14ac:dyDescent="0.2">
      <c r="A195" s="38" t="s">
        <v>6</v>
      </c>
      <c r="B195" s="36">
        <f t="shared" si="154"/>
        <v>0</v>
      </c>
      <c r="C195" s="40" t="e">
        <f t="shared" si="155"/>
        <v>#DIV/0!</v>
      </c>
      <c r="D195" s="36"/>
      <c r="E195" s="40"/>
      <c r="F195" s="36"/>
      <c r="G195" s="40"/>
      <c r="H195" s="36">
        <f t="shared" si="156"/>
        <v>0</v>
      </c>
      <c r="I195" s="40" t="e">
        <f t="shared" si="157"/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4"/>
        <v>0</v>
      </c>
      <c r="C196" s="40" t="e">
        <f t="shared" si="155"/>
        <v>#DIV/0!</v>
      </c>
      <c r="D196" s="36"/>
      <c r="E196" s="40"/>
      <c r="F196" s="36"/>
      <c r="G196" s="40"/>
      <c r="H196" s="36">
        <f t="shared" si="156"/>
        <v>0</v>
      </c>
      <c r="I196" s="40" t="e">
        <f t="shared" si="157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4"/>
        <v>0</v>
      </c>
      <c r="C197" s="40" t="e">
        <f t="shared" si="155"/>
        <v>#DIV/0!</v>
      </c>
      <c r="D197" s="36"/>
      <c r="E197" s="40"/>
      <c r="F197" s="36"/>
      <c r="G197" s="40"/>
      <c r="H197" s="36">
        <f t="shared" si="156"/>
        <v>0</v>
      </c>
      <c r="I197" s="40" t="e">
        <f t="shared" si="157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4"/>
        <v>0</v>
      </c>
      <c r="C198" s="40" t="e">
        <f t="shared" si="155"/>
        <v>#DIV/0!</v>
      </c>
      <c r="D198" s="36"/>
      <c r="E198" s="40"/>
      <c r="F198" s="36"/>
      <c r="G198" s="40"/>
      <c r="H198" s="36">
        <f t="shared" si="156"/>
        <v>0</v>
      </c>
      <c r="I198" s="40" t="e">
        <f t="shared" si="157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 t="shared" si="154"/>
        <v>0</v>
      </c>
      <c r="C199" s="40" t="e">
        <f t="shared" si="155"/>
        <v>#DIV/0!</v>
      </c>
      <c r="D199" s="36"/>
      <c r="E199" s="40"/>
      <c r="F199" s="36"/>
      <c r="G199" s="40"/>
      <c r="H199" s="36">
        <f t="shared" si="156"/>
        <v>0</v>
      </c>
      <c r="I199" s="40" t="e">
        <f t="shared" si="157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4.25" hidden="1" customHeight="1" thickBot="1" x14ac:dyDescent="0.25">
      <c r="A200" s="39" t="s">
        <v>15</v>
      </c>
      <c r="B200" s="37">
        <f t="shared" ref="B200" si="158">D200+F200+H200</f>
        <v>0</v>
      </c>
      <c r="C200" s="41" t="e">
        <f t="shared" ref="C200" si="159">(D200*E200+F200*G200+J200*K200+L200*M200+N200*O200+P200*Q200+R200*S200+T200*U200)/(D200+F200+J200+L200+N200+P200+R200+T200)</f>
        <v>#DIV/0!</v>
      </c>
      <c r="D200" s="37"/>
      <c r="E200" s="41"/>
      <c r="F200" s="37"/>
      <c r="G200" s="41"/>
      <c r="H200" s="37">
        <f t="shared" ref="H200" si="160">J200+L200+N200+P200+R200+T200</f>
        <v>0</v>
      </c>
      <c r="I200" s="41" t="e">
        <f t="shared" ref="I200" si="161">(J200*K200+L200*M200+N200*O200+P200*Q200+R200*S200+T200*U200)/H200</f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9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B203" s="25"/>
      <c r="C203" s="2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customHeight="1" thickBot="1" x14ac:dyDescent="0.25">
      <c r="A356" s="39" t="s">
        <v>15</v>
      </c>
      <c r="B356" s="37">
        <f>'11.физ-в инвал'!B356+'12.юрид-в инвал'!B356+'13.нерез-в инвал'!B188</f>
        <v>254391049.16</v>
      </c>
      <c r="C356" s="41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0.95558796214605002</v>
      </c>
      <c r="D356" s="37">
        <f>'11.физ-в инвал'!D356+'12.юрид-в инвал'!D356+'13.нерез-в инвал'!D188</f>
        <v>113638295.09</v>
      </c>
      <c r="E356" s="41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0.8486491587129289</v>
      </c>
      <c r="F356" s="37">
        <f>'11.физ-в инвал'!F356+'12.юрид-в инвал'!F356+'13.нерез-в инвал'!F188</f>
        <v>95082582.069999993</v>
      </c>
      <c r="G356" s="41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9.5177338488111149E-2</v>
      </c>
      <c r="H356" s="37">
        <f t="shared" ref="H356:H367" si="42">J356+L356+N356+P356+R356+T356</f>
        <v>45670172</v>
      </c>
      <c r="I356" s="41">
        <f t="shared" ref="I356:I367" si="43">(J356*K356+L356*M356+N356*O356+P356*Q356+R356*S356+T356*U356)/(J356+L356+N356+P356+R356+T356)</f>
        <v>3.0130009939813673</v>
      </c>
      <c r="J356" s="37">
        <f>'11.физ-в инвал'!J356+'12.юрид-в инвал'!J356+'13.нерез-в инвал'!J188</f>
        <v>4364961.63</v>
      </c>
      <c r="K356" s="41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1.554264178148113</v>
      </c>
      <c r="L356" s="37">
        <f>'11.физ-в инвал'!L356+'12.юрид-в инвал'!L356+'13.нерез-в инвал'!L188</f>
        <v>5414828.6799999997</v>
      </c>
      <c r="M356" s="41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2.3417295962722879</v>
      </c>
      <c r="N356" s="37">
        <f>'11.физ-в инвал'!N356+'12.юрид-в инвал'!N356+'13.нерез-в инвал'!N188</f>
        <v>7718581.5</v>
      </c>
      <c r="O356" s="41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2.9678745660974117</v>
      </c>
      <c r="P356" s="37">
        <f>'11.физ-в инвал'!P356+'12.юрид-в инвал'!P356+'13.нерез-в инвал'!P188</f>
        <v>18842668.219999999</v>
      </c>
      <c r="Q356" s="41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3.3487559926000752</v>
      </c>
      <c r="R356" s="37">
        <f>'11.физ-в инвал'!R356+'12.юрид-в инвал'!R356+'13.нерез-в инвал'!R188</f>
        <v>8922517.129999999</v>
      </c>
      <c r="S356" s="41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3.3587555940057912</v>
      </c>
      <c r="T356" s="37">
        <f>'11.физ-в инвал'!T356+'12.юрид-в инвал'!T356+'13.нерез-в инвал'!T188</f>
        <v>406614.84</v>
      </c>
      <c r="U356" s="41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5.3221652967707707</v>
      </c>
    </row>
    <row r="357" spans="1:21" ht="14.25" customHeight="1" x14ac:dyDescent="0.2">
      <c r="A357" s="46" t="s">
        <v>92</v>
      </c>
      <c r="B357" s="36">
        <f>'11.физ-в инвал'!B357+'12.юрид-в инвал'!B357+'13.нерез-в инвал'!B189</f>
        <v>254238186.63999999</v>
      </c>
      <c r="C357" s="40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0.85354091594381454</v>
      </c>
      <c r="D357" s="36">
        <f>'11.физ-в инвал'!D357+'12.юрид-в инвал'!D357+'13.нерез-в инвал'!D189</f>
        <v>111253344.92999999</v>
      </c>
      <c r="E357" s="40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0.67813700800159893</v>
      </c>
      <c r="F357" s="36">
        <f>'11.физ-в инвал'!F357+'12.юрид-в инвал'!F357+'13.нерез-в инвал'!F189</f>
        <v>95710168.900000006</v>
      </c>
      <c r="G357" s="40">
        <f>('11.физ-в инвал'!F357*'11.физ-в инвал'!G357+'12.юрид-в инвал'!F357*'12.юрид-в инвал'!G357+'13.нерез-в инвал'!F189*'13.нерез-в инвал'!G189)/('11.физ-в инвал'!F357+'12.юрид-в инвал'!F357+'13.нерез-в инвал'!F189)</f>
        <v>9.6899715484673105E-2</v>
      </c>
      <c r="H357" s="36">
        <f t="shared" si="42"/>
        <v>47274672.810000002</v>
      </c>
      <c r="I357" s="40">
        <f t="shared" si="43"/>
        <v>2.7981874486547076</v>
      </c>
      <c r="J357" s="36">
        <f>'11.физ-в инвал'!J357+'12.юрид-в инвал'!J357+'13.нерез-в инвал'!J189</f>
        <v>4674699.42</v>
      </c>
      <c r="K357" s="40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1.3653890999477369</v>
      </c>
      <c r="L357" s="36">
        <f>'11.физ-в инвал'!L357+'12.юрид-в инвал'!L357+'13.нерез-в инвал'!L189</f>
        <v>6099819.4500000002</v>
      </c>
      <c r="M357" s="40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2.6747751418281722</v>
      </c>
      <c r="N357" s="36">
        <f>'11.физ-в инвал'!N357+'12.юрид-в инвал'!N357+'13.нерез-в инвал'!N189</f>
        <v>7165292.2800000003</v>
      </c>
      <c r="O357" s="40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2.9893442194656683</v>
      </c>
      <c r="P357" s="36">
        <f>'11.физ-в инвал'!P357+'12.юрид-в инвал'!P357+'13.нерез-в инвал'!P189</f>
        <v>20094531.350000001</v>
      </c>
      <c r="Q357" s="40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3.2329538102066757</v>
      </c>
      <c r="R357" s="36">
        <f>'11.физ-в инвал'!R357+'12.юрид-в инвал'!R357+'13.нерез-в инвал'!R189</f>
        <v>8833652.8399999999</v>
      </c>
      <c r="S357" s="4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2.380579979935006</v>
      </c>
      <c r="T357" s="36">
        <f>'11.физ-в инвал'!T357+'12.юрид-в инвал'!T357+'13.нерез-в инвал'!T189</f>
        <v>406677.47000000003</v>
      </c>
      <c r="U357" s="40">
        <f>('11.физ-в инвал'!T357*'11.физ-в инвал'!U357+'12.юрид-в инвал'!T357*'12.юрид-в инвал'!U357+'13.нерез-в инвал'!T189*'13.нерез-в инвал'!U189)/('11.физ-в инвал'!T357+'12.юрид-в инвал'!T357+'13.нерез-в инвал'!T189)</f>
        <v>5.3396938296089997</v>
      </c>
    </row>
    <row r="358" spans="1:21" ht="14.25" customHeight="1" x14ac:dyDescent="0.2">
      <c r="A358" s="38" t="s">
        <v>1</v>
      </c>
      <c r="B358" s="36">
        <f>'11.физ-в инвал'!B358+'12.юрид-в инвал'!B358+'13.нерез-в инвал'!B190</f>
        <v>245733250.15000001</v>
      </c>
      <c r="C358" s="40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0.90046402510254653</v>
      </c>
      <c r="D358" s="36">
        <f>'11.физ-в инвал'!D358+'12.юрид-в инвал'!D358+'13.нерез-в инвал'!D190</f>
        <v>102170557.28</v>
      </c>
      <c r="E358" s="40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0.64219513758239899</v>
      </c>
      <c r="F358" s="36">
        <f>'11.физ-в инвал'!F358+'12.юрид-в инвал'!F358+'13.нерез-в инвал'!F190</f>
        <v>95306939.450000003</v>
      </c>
      <c r="G358" s="40">
        <f>('11.физ-в инвал'!F358*'11.физ-в инвал'!G358+'12.юрид-в инвал'!F358*'12.юрид-в инвал'!G358+'13.нерез-в инвал'!F190*'13.нерез-в инвал'!G190)/('11.физ-в инвал'!F358+'12.юрид-в инвал'!F358+'13.нерез-в инвал'!F190)</f>
        <v>9.7578055631288921E-2</v>
      </c>
      <c r="H358" s="36">
        <f t="shared" si="42"/>
        <v>48255753.419999994</v>
      </c>
      <c r="I358" s="40">
        <f t="shared" si="43"/>
        <v>3.0330196967132959</v>
      </c>
      <c r="J358" s="36">
        <f>'11.физ-в инвал'!J358+'12.юрид-в инвал'!J358+'13.нерез-в инвал'!J190</f>
        <v>5437391.0899999999</v>
      </c>
      <c r="K358" s="40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1.3313818923405778</v>
      </c>
      <c r="L358" s="36">
        <f>'11.физ-в инвал'!L358+'12.юрид-в инвал'!L358+'13.нерез-в инвал'!L190</f>
        <v>5509120.2800000003</v>
      </c>
      <c r="M358" s="40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3.0543447059028432</v>
      </c>
      <c r="N358" s="36">
        <f>'11.физ-в инвал'!N358+'12.юрид-в инвал'!N358+'13.нерез-в инвал'!N190</f>
        <v>7813711.8799999999</v>
      </c>
      <c r="O358" s="40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3.0922486216371721</v>
      </c>
      <c r="P358" s="36">
        <f>'11.физ-в инвал'!P358+'12.юрид-в инвал'!P358+'13.нерез-в инвал'!P190</f>
        <v>19039693.129999999</v>
      </c>
      <c r="Q358" s="40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3.2452972521516679</v>
      </c>
      <c r="R358" s="36">
        <f>'11.физ-в инвал'!R358+'12.юрид-в инвал'!R358+'13.нерез-в инвал'!R190</f>
        <v>10042891.109999999</v>
      </c>
      <c r="S358" s="4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3.3997668952023519</v>
      </c>
      <c r="T358" s="36">
        <f>'11.физ-в инвал'!T358+'12.юрид-в инвал'!T358+'13.нерез-в инвал'!T190</f>
        <v>412945.93</v>
      </c>
      <c r="U358" s="40">
        <f>('11.физ-в инвал'!T358*'11.физ-в инвал'!U358+'12.юрид-в инвал'!T358*'12.юрид-в инвал'!U358+'13.нерез-в инвал'!T190*'13.нерез-в инвал'!U190)/('11.физ-в инвал'!T358+'12.юрид-в инвал'!T358+'13.нерез-в инвал'!T190)</f>
        <v>5.3269973797780281</v>
      </c>
    </row>
    <row r="359" spans="1:21" ht="14.25" customHeight="1" x14ac:dyDescent="0.2">
      <c r="A359" s="38" t="s">
        <v>2</v>
      </c>
      <c r="B359" s="36">
        <f>'11.физ-в инвал'!B359+'12.юрид-в инвал'!B359+'13.нерез-в инвал'!B191</f>
        <v>250297523.45999998</v>
      </c>
      <c r="C359" s="40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0.91132803068725965</v>
      </c>
      <c r="D359" s="36">
        <f>'11.физ-в инвал'!D359+'12.юрид-в инвал'!D359+'13.нерез-в инвал'!D191</f>
        <v>103211878.36</v>
      </c>
      <c r="E359" s="40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0.64121333520801893</v>
      </c>
      <c r="F359" s="36">
        <f>'11.физ-в инвал'!F359+'12.юрид-в инвал'!F359+'13.нерез-в инвал'!F191</f>
        <v>96974417.039999992</v>
      </c>
      <c r="G359" s="40">
        <f>('11.физ-в инвал'!F359*'11.физ-в инвал'!G359+'12.юрид-в инвал'!F359*'12.юрид-в инвал'!G359+'13.нерез-в инвал'!F191*'13.нерез-в инвал'!G191)/('11.физ-в инвал'!F359+'12.юрид-в инвал'!F359+'13.нерез-в инвал'!F191)</f>
        <v>8.4098351321215389E-2</v>
      </c>
      <c r="H359" s="36">
        <f t="shared" si="42"/>
        <v>50111228.060000002</v>
      </c>
      <c r="I359" s="40">
        <f t="shared" si="43"/>
        <v>3.0685124620551956</v>
      </c>
      <c r="J359" s="36">
        <f>'11.физ-в инвал'!J359+'12.юрид-в инвал'!J359+'13.нерез-в инвал'!J191</f>
        <v>4225700.97</v>
      </c>
      <c r="K359" s="40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1.3993254390880385</v>
      </c>
      <c r="L359" s="36">
        <f>'11.физ-в инвал'!L359+'12.юрид-в инвал'!L359+'13.нерез-в инвал'!L191</f>
        <v>4192393.2200000007</v>
      </c>
      <c r="M359" s="40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2.7167143769257391</v>
      </c>
      <c r="N359" s="36">
        <f>'11.физ-в инвал'!N359+'12.юрид-в инвал'!N359+'13.нерез-в инвал'!N191</f>
        <v>12731413.710000001</v>
      </c>
      <c r="O359" s="40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3.2291240069992186</v>
      </c>
      <c r="P359" s="36">
        <f>'11.физ-в инвал'!P359+'12.юрид-в инвал'!P359+'13.нерез-в инвал'!P191</f>
        <v>16684101.520000001</v>
      </c>
      <c r="Q359" s="40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3.2027005569011933</v>
      </c>
      <c r="R359" s="36">
        <f>'11.физ-в инвал'!R359+'12.юрид-в инвал'!R359+'13.нерез-в инвал'!R191</f>
        <v>11831367.280000001</v>
      </c>
      <c r="S359" s="4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3.350392351009829</v>
      </c>
      <c r="T359" s="36">
        <f>'11.физ-в инвал'!T359+'12.юрид-в инвал'!T359+'13.нерез-в инвал'!T191</f>
        <v>446251.36</v>
      </c>
      <c r="U359" s="40">
        <f>('11.физ-в инвал'!T359*'11.физ-в инвал'!U359+'12.юрид-в инвал'!T359*'12.юрид-в инвал'!U359+'13.нерез-в инвал'!T191*'13.нерез-в инвал'!U191)/('11.физ-в инвал'!T359+'12.юрид-в инвал'!T359+'13.нерез-в инвал'!T191)</f>
        <v>5.1070873392968474</v>
      </c>
    </row>
    <row r="360" spans="1:21" ht="14.25" customHeight="1" x14ac:dyDescent="0.2">
      <c r="A360" s="38" t="s">
        <v>3</v>
      </c>
      <c r="B360" s="36">
        <f>'11.физ-в инвал'!B360+'12.юрид-в инвал'!B360+'13.нерез-в инвал'!B192</f>
        <v>260253843.09</v>
      </c>
      <c r="C360" s="40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0.88074216100368286</v>
      </c>
      <c r="D360" s="36">
        <f>'11.физ-в инвал'!D360+'12.юрид-в инвал'!D360+'13.нерез-в инвал'!D192</f>
        <v>109600556.75000001</v>
      </c>
      <c r="E360" s="40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0.62860117397898174</v>
      </c>
      <c r="F360" s="36">
        <f>'11.физ-в инвал'!F360+'12.юрид-в инвал'!F360+'13.нерез-в инвал'!F192</f>
        <v>99739527.840000004</v>
      </c>
      <c r="G360" s="40">
        <f>('11.физ-в инвал'!F360*'11.физ-в инвал'!G360+'12.юрид-в инвал'!F360*'12.юрид-в инвал'!G360+'13.нерез-в инвал'!F192*'13.нерез-в инвал'!G192)/('11.физ-в инвал'!F360+'12.юрид-в инвал'!F360+'13.нерез-в инвал'!F192)</f>
        <v>7.1880649177534658E-2</v>
      </c>
      <c r="H360" s="36">
        <f t="shared" si="42"/>
        <v>50913758.500000007</v>
      </c>
      <c r="I360" s="40">
        <f t="shared" si="43"/>
        <v>3.0080700390838357</v>
      </c>
      <c r="J360" s="36">
        <f>'11.физ-в инвал'!J360+'12.юрид-в инвал'!J360+'13.нерез-в инвал'!J192</f>
        <v>6829991.1500000004</v>
      </c>
      <c r="K360" s="40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1.8237090251573738</v>
      </c>
      <c r="L360" s="36">
        <f>'11.физ-в инвал'!L360+'12.юрид-в инвал'!L360+'13.нерез-в инвал'!L192</f>
        <v>5402319.5999999996</v>
      </c>
      <c r="M360" s="40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2.8357576008276162</v>
      </c>
      <c r="N360" s="36">
        <f>'11.физ-в инвал'!N360+'12.юрид-в инвал'!N360+'13.нерез-в инвал'!N192</f>
        <v>13574597.68</v>
      </c>
      <c r="O360" s="40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3.1794019655763348</v>
      </c>
      <c r="P360" s="36">
        <f>'11.физ-в инвал'!P360+'12.юрид-в инвал'!P360+'13.нерез-в инвал'!P192</f>
        <v>14116768.629999999</v>
      </c>
      <c r="Q360" s="40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3.1488456468525419</v>
      </c>
      <c r="R360" s="36">
        <f>'11.физ-в инвал'!R360+'12.юрид-в инвал'!R360+'13.нерез-в инвал'!R192</f>
        <v>10583785.84</v>
      </c>
      <c r="S360" s="4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3.3689595166732911</v>
      </c>
      <c r="T360" s="36">
        <f>'11.физ-в инвал'!T360+'12.юрид-в инвал'!T360+'13.нерез-в инвал'!T192</f>
        <v>406295.6</v>
      </c>
      <c r="U360" s="40">
        <f>('11.физ-в инвал'!T360*'11.физ-в инвал'!U360+'12.юрид-в инвал'!T360*'12.юрид-в инвал'!U360+'13.нерез-в инвал'!T192*'13.нерез-в инвал'!U192)/('11.физ-в инвал'!T360+'12.юрид-в инвал'!T360+'13.нерез-в инвал'!T192)</f>
        <v>5.1922593530424681</v>
      </c>
    </row>
    <row r="361" spans="1:21" ht="14.25" customHeight="1" x14ac:dyDescent="0.2">
      <c r="A361" s="38" t="s">
        <v>4</v>
      </c>
      <c r="B361" s="36">
        <f>'11.физ-в инвал'!B361+'12.юрид-в инвал'!B361+'13.нерез-в инвал'!B193</f>
        <v>267648566.58000001</v>
      </c>
      <c r="C361" s="40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0.89339283519132384</v>
      </c>
      <c r="D361" s="36">
        <f>'11.физ-в инвал'!D361+'12.юрид-в инвал'!D361+'13.нерез-в инвал'!D193</f>
        <v>116256819.87</v>
      </c>
      <c r="E361" s="40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0.68918664758157244</v>
      </c>
      <c r="F361" s="36">
        <f>'11.физ-в инвал'!F361+'12.юрид-в инвал'!F361+'13.нерез-в инвал'!F193</f>
        <v>100865295.98</v>
      </c>
      <c r="G361" s="40">
        <f>('11.физ-в инвал'!F361*'11.физ-в инвал'!G361+'12.юрид-в инвал'!F361*'12.юрид-в инвал'!G361+'13.нерез-в инвал'!F193*'13.нерез-в инвал'!G193)/('11.физ-в инвал'!F361+'12.юрид-в инвал'!F361+'13.нерез-в инвал'!F193)</f>
        <v>7.5548867607655446E-2</v>
      </c>
      <c r="H361" s="36">
        <f t="shared" si="42"/>
        <v>50526450.730000004</v>
      </c>
      <c r="I361" s="40">
        <f t="shared" si="43"/>
        <v>2.9959041790565122</v>
      </c>
      <c r="J361" s="36">
        <f>'11.физ-в инвал'!J361+'12.юрид-в инвал'!J361+'13.нерез-в инвал'!J193</f>
        <v>6954709.3399999999</v>
      </c>
      <c r="K361" s="40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1.4142016747316712</v>
      </c>
      <c r="L361" s="36">
        <f>'11.физ-в инвал'!L361+'12.юрид-в инвал'!L361+'13.нерез-в инвал'!L193</f>
        <v>5745432.9299999997</v>
      </c>
      <c r="M361" s="40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3.1102605128835794</v>
      </c>
      <c r="N361" s="36">
        <f>'11.физ-в инвал'!N361+'12.юрид-в инвал'!N361+'13.нерез-в инвал'!N193</f>
        <v>13695415.77</v>
      </c>
      <c r="O361" s="40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3.3033324108275672</v>
      </c>
      <c r="P361" s="36">
        <f>'11.физ-в инвал'!P361+'12.юрид-в инвал'!P361+'13.нерез-в инвал'!P193</f>
        <v>13243055.42</v>
      </c>
      <c r="Q361" s="40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3.0987160912069958</v>
      </c>
      <c r="R361" s="36">
        <f>'11.физ-в инвал'!R361+'12.юрид-в инвал'!R361+'13.нерез-в инвал'!R193</f>
        <v>10481889.02</v>
      </c>
      <c r="S361" s="4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3.3661768366061153</v>
      </c>
      <c r="T361" s="36">
        <f>'11.физ-в инвал'!T361+'12.юрид-в инвал'!T361+'13.нерез-в инвал'!T193</f>
        <v>405948.25</v>
      </c>
      <c r="U361" s="40">
        <f>('11.физ-в инвал'!T361*'11.физ-в инвал'!U361+'12.юрид-в инвал'!T361*'12.юрид-в инвал'!U361+'13.нерез-в инвал'!T193*'13.нерез-в инвал'!U193)/('11.физ-в инвал'!T361+'12.юрид-в инвал'!T361+'13.нерез-в инвал'!T193)</f>
        <v>5.1887854791836139</v>
      </c>
    </row>
    <row r="362" spans="1:21" ht="14.25" customHeight="1" x14ac:dyDescent="0.2">
      <c r="A362" s="38" t="s">
        <v>5</v>
      </c>
      <c r="B362" s="36">
        <f>'11.физ-в инвал'!B362+'12.юрид-в инвал'!B362+'13.нерез-в инвал'!B194</f>
        <v>263382531.59</v>
      </c>
      <c r="C362" s="40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0.92465617344285056</v>
      </c>
      <c r="D362" s="36">
        <f>'11.физ-в инвал'!D362+'12.юрид-в инвал'!D362+'13.нерез-в инвал'!D194</f>
        <v>96717367.070000008</v>
      </c>
      <c r="E362" s="40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0.52760837269967686</v>
      </c>
      <c r="F362" s="36">
        <f>'11.физ-в инвал'!F362+'12.юрид-в инвал'!F362+'13.нерез-в инвал'!F194</f>
        <v>103224579.67</v>
      </c>
      <c r="G362" s="40">
        <f>('11.физ-в инвал'!F362*'11.физ-в инвал'!G362+'12.юрид-в инвал'!F362*'12.юрид-в инвал'!G362+'13.нерез-в инвал'!F194*'13.нерез-в инвал'!G194)/('11.физ-в инвал'!F362+'12.юрид-в инвал'!F362+'13.нерез-в инвал'!F194)</f>
        <v>7.8236990221885142E-2</v>
      </c>
      <c r="H362" s="36">
        <f t="shared" si="42"/>
        <v>63440584.849999994</v>
      </c>
      <c r="I362" s="40">
        <f t="shared" si="43"/>
        <v>2.9071833301328729</v>
      </c>
      <c r="J362" s="36">
        <f>'11.физ-в инвал'!J362+'12.юрид-в инвал'!J362+'13.нерез-в инвал'!J194</f>
        <v>5970370.4000000004</v>
      </c>
      <c r="K362" s="40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1.5492235126986442</v>
      </c>
      <c r="L362" s="36">
        <f>'11.физ-в инвал'!L362+'12.юрид-в инвал'!L362+'13.нерез-в инвал'!L194</f>
        <v>24864502.239999998</v>
      </c>
      <c r="M362" s="40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2.7666094140197881</v>
      </c>
      <c r="N362" s="36">
        <f>'11.физ-в инвал'!N362+'12.юрид-в инвал'!N362+'13.нерез-в инвал'!N194</f>
        <v>9808048.8599999994</v>
      </c>
      <c r="O362" s="40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3.4383021560722535</v>
      </c>
      <c r="P362" s="36">
        <f>'11.физ-в инвал'!P362+'12.юрид-в инвал'!P362+'13.нерез-в инвал'!P194</f>
        <v>11349946.690000001</v>
      </c>
      <c r="Q362" s="40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2.9834799732878725</v>
      </c>
      <c r="R362" s="36">
        <f>'11.физ-в инвал'!R362+'12.юрид-в инвал'!R362+'13.нерез-в инвал'!R194</f>
        <v>9297650.0199999996</v>
      </c>
      <c r="S362" s="40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3.3847881173957104</v>
      </c>
      <c r="T362" s="36">
        <f>'11.физ-в инвал'!T362+'12.юрид-в инвал'!T362+'13.нерез-в инвал'!T194</f>
        <v>2150066.64</v>
      </c>
      <c r="U362" s="40">
        <f>('11.физ-в инвал'!T362*'11.физ-в инвал'!U362+'12.юрид-в инвал'!T362*'12.юрид-в инвал'!U362+'13.нерез-в инвал'!T194*'13.нерез-в инвал'!U194)/('11.физ-в инвал'!T362+'12.юрид-в инвал'!T362+'13.нерез-в инвал'!T194)</f>
        <v>3.4127579680041897</v>
      </c>
    </row>
    <row r="363" spans="1:21" ht="14.25" hidden="1" customHeight="1" x14ac:dyDescent="0.2">
      <c r="A363" s="38" t="s">
        <v>6</v>
      </c>
      <c r="B363" s="36">
        <f>'11.физ-в инвал'!B363+'12.юрид-в инвал'!B363+'13.нерез-в инвал'!B195</f>
        <v>0</v>
      </c>
      <c r="C363" s="40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36">
        <f>'11.физ-в инвал'!D363+'12.юрид-в инвал'!D363+'13.нерез-в инвал'!D195</f>
        <v>0</v>
      </c>
      <c r="E363" s="40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36">
        <f>'11.физ-в инвал'!F363+'12.юрид-в инвал'!F363+'13.нерез-в инвал'!F195</f>
        <v>0</v>
      </c>
      <c r="G363" s="40" t="e">
        <f>('11.физ-в инвал'!F363*'11.физ-в инвал'!G363+'12.юрид-в инвал'!F363*'12.юрид-в инвал'!G363+'13.нерез-в инвал'!F195*'13.нерез-в инвал'!G195)/('11.физ-в инвал'!F363+'12.юрид-в инвал'!F363+'13.нерез-в инвал'!F195)</f>
        <v>#DIV/0!</v>
      </c>
      <c r="H363" s="36">
        <f t="shared" si="42"/>
        <v>0</v>
      </c>
      <c r="I363" s="40" t="e">
        <f t="shared" si="43"/>
        <v>#DIV/0!</v>
      </c>
      <c r="J363" s="36">
        <f>'11.физ-в инвал'!J363+'12.юрид-в инвал'!J363+'13.нерез-в инвал'!J195</f>
        <v>0</v>
      </c>
      <c r="K363" s="40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36">
        <f>'11.физ-в инвал'!L363+'12.юрид-в инвал'!L363+'13.нерез-в инвал'!L195</f>
        <v>0</v>
      </c>
      <c r="M363" s="40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36">
        <f>'11.физ-в инвал'!N363+'12.юрид-в инвал'!N363+'13.нерез-в инвал'!N195</f>
        <v>0</v>
      </c>
      <c r="O363" s="40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36">
        <f>'11.физ-в инвал'!P363+'12.юрид-в инвал'!P363+'13.нерез-в инвал'!P195</f>
        <v>0</v>
      </c>
      <c r="Q363" s="40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36">
        <f>'11.физ-в инвал'!R363+'12.юрид-в инвал'!R363+'13.нерез-в инвал'!R195</f>
        <v>0</v>
      </c>
      <c r="S363" s="4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  <c r="T363" s="36">
        <f>'11.физ-в инвал'!T363+'12.юрид-в инвал'!T363+'13.нерез-в инвал'!T195</f>
        <v>0</v>
      </c>
      <c r="U363" s="40" t="e">
        <f>('11.физ-в инвал'!T363*'11.физ-в инвал'!U363+'12.юрид-в инвал'!T363*'12.юрид-в инвал'!U363+'13.нерез-в инвал'!T195*'13.нерез-в инвал'!U195)/('11.физ-в инвал'!T363+'12.юрид-в инвал'!T363+'13.нерез-в инвал'!T195)</f>
        <v>#DIV/0!</v>
      </c>
    </row>
    <row r="364" spans="1:21" ht="14.25" hidden="1" customHeight="1" x14ac:dyDescent="0.2">
      <c r="A364" s="38" t="s">
        <v>7</v>
      </c>
      <c r="B364" s="36">
        <f>'11.физ-в инвал'!B364+'12.юрид-в инвал'!B364+'13.нерез-в инвал'!B196</f>
        <v>0</v>
      </c>
      <c r="C364" s="40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36">
        <f>'11.физ-в инвал'!D364+'12.юрид-в инвал'!D364+'13.нерез-в инвал'!D196</f>
        <v>0</v>
      </c>
      <c r="E364" s="40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36">
        <f>'11.физ-в инвал'!F364+'12.юрид-в инвал'!F364+'13.нерез-в инвал'!F196</f>
        <v>0</v>
      </c>
      <c r="G364" s="40" t="e">
        <f>('11.физ-в инвал'!F364*'11.физ-в инвал'!G364+'12.юрид-в инвал'!F364*'12.юрид-в инвал'!G364+'13.нерез-в инвал'!F196*'13.нерез-в инвал'!G196)/('11.физ-в инвал'!F364+'12.юрид-в инвал'!F364+'13.нерез-в инвал'!F196)</f>
        <v>#DIV/0!</v>
      </c>
      <c r="H364" s="36">
        <f t="shared" si="42"/>
        <v>0</v>
      </c>
      <c r="I364" s="40" t="e">
        <f t="shared" si="43"/>
        <v>#DIV/0!</v>
      </c>
      <c r="J364" s="36">
        <f>'11.физ-в инвал'!J364+'12.юрид-в инвал'!J364+'13.нерез-в инвал'!J196</f>
        <v>0</v>
      </c>
      <c r="K364" s="40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36">
        <f>'11.физ-в инвал'!L364+'12.юрид-в инвал'!L364+'13.нерез-в инвал'!L196</f>
        <v>0</v>
      </c>
      <c r="M364" s="40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36">
        <f>'11.физ-в инвал'!N364+'12.юрид-в инвал'!N364+'13.нерез-в инвал'!N196</f>
        <v>0</v>
      </c>
      <c r="O364" s="40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36">
        <f>'11.физ-в инвал'!P364+'12.юрид-в инвал'!P364+'13.нерез-в инвал'!P196</f>
        <v>0</v>
      </c>
      <c r="Q364" s="40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36">
        <f>'11.физ-в инвал'!R364+'12.юрид-в инвал'!R364+'13.нерез-в инвал'!R196</f>
        <v>0</v>
      </c>
      <c r="S364" s="4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  <c r="T364" s="36">
        <f>'11.физ-в инвал'!T364+'12.юрид-в инвал'!T364+'13.нерез-в инвал'!T196</f>
        <v>0</v>
      </c>
      <c r="U364" s="40" t="e">
        <f>('11.физ-в инвал'!T364*'11.физ-в инвал'!U364+'12.юрид-в инвал'!T364*'12.юрид-в инвал'!U364+'13.нерез-в инвал'!T196*'13.нерез-в инвал'!U196)/('11.физ-в инвал'!T364+'12.юрид-в инвал'!T364+'13.нерез-в инвал'!T196)</f>
        <v>#DIV/0!</v>
      </c>
    </row>
    <row r="365" spans="1:21" ht="14.25" hidden="1" customHeight="1" x14ac:dyDescent="0.2">
      <c r="A365" s="38" t="s">
        <v>8</v>
      </c>
      <c r="B365" s="36">
        <f>'11.физ-в инвал'!B365+'12.юрид-в инвал'!B365+'13.нерез-в инвал'!B197</f>
        <v>0</v>
      </c>
      <c r="C365" s="40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36">
        <f>'11.физ-в инвал'!D365+'12.юрид-в инвал'!D365+'13.нерез-в инвал'!D197</f>
        <v>0</v>
      </c>
      <c r="E365" s="40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36">
        <f>'11.физ-в инвал'!F365+'12.юрид-в инвал'!F365+'13.нерез-в инвал'!F197</f>
        <v>0</v>
      </c>
      <c r="G365" s="40" t="e">
        <f>('11.физ-в инвал'!F365*'11.физ-в инвал'!G365+'12.юрид-в инвал'!F365*'12.юрид-в инвал'!G365+'13.нерез-в инвал'!F197*'13.нерез-в инвал'!G197)/('11.физ-в инвал'!F365+'12.юрид-в инвал'!F365+'13.нерез-в инвал'!F197)</f>
        <v>#DIV/0!</v>
      </c>
      <c r="H365" s="36">
        <f t="shared" si="42"/>
        <v>0</v>
      </c>
      <c r="I365" s="40" t="e">
        <f t="shared" si="43"/>
        <v>#DIV/0!</v>
      </c>
      <c r="J365" s="36">
        <f>'11.физ-в инвал'!J365+'12.юрид-в инвал'!J365+'13.нерез-в инвал'!J197</f>
        <v>0</v>
      </c>
      <c r="K365" s="40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36">
        <f>'11.физ-в инвал'!L365+'12.юрид-в инвал'!L365+'13.нерез-в инвал'!L197</f>
        <v>0</v>
      </c>
      <c r="M365" s="40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36">
        <f>'11.физ-в инвал'!N365+'12.юрид-в инвал'!N365+'13.нерез-в инвал'!N197</f>
        <v>0</v>
      </c>
      <c r="O365" s="40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36">
        <f>'11.физ-в инвал'!P365+'12.юрид-в инвал'!P365+'13.нерез-в инвал'!P197</f>
        <v>0</v>
      </c>
      <c r="Q365" s="40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36">
        <f>'11.физ-в инвал'!R365+'12.юрид-в инвал'!R365+'13.нерез-в инвал'!R197</f>
        <v>0</v>
      </c>
      <c r="S365" s="4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  <c r="T365" s="36">
        <f>'11.физ-в инвал'!T365+'12.юрид-в инвал'!T365+'13.нерез-в инвал'!T197</f>
        <v>0</v>
      </c>
      <c r="U365" s="40" t="e">
        <f>('11.физ-в инвал'!T365*'11.физ-в инвал'!U365+'12.юрид-в инвал'!T365*'12.юрид-в инвал'!U365+'13.нерез-в инвал'!T197*'13.нерез-в инвал'!U197)/('11.физ-в инвал'!T365+'12.юрид-в инвал'!T365+'13.нерез-в инвал'!T197)</f>
        <v>#DIV/0!</v>
      </c>
    </row>
    <row r="366" spans="1:21" ht="14.25" hidden="1" customHeight="1" x14ac:dyDescent="0.2">
      <c r="A366" s="38" t="s">
        <v>9</v>
      </c>
      <c r="B366" s="36">
        <f>'11.физ-в инвал'!B366+'12.юрид-в инвал'!B366+'13.нерез-в инвал'!B198</f>
        <v>0</v>
      </c>
      <c r="C366" s="40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36">
        <f>'11.физ-в инвал'!D366+'12.юрид-в инвал'!D366+'13.нерез-в инвал'!D198</f>
        <v>0</v>
      </c>
      <c r="E366" s="40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36">
        <f>'11.физ-в инвал'!F366+'12.юрид-в инвал'!F366+'13.нерез-в инвал'!F198</f>
        <v>0</v>
      </c>
      <c r="G366" s="40" t="e">
        <f>('11.физ-в инвал'!F366*'11.физ-в инвал'!G366+'12.юрид-в инвал'!F366*'12.юрид-в инвал'!G366+'13.нерез-в инвал'!F198*'13.нерез-в инвал'!G198)/('11.физ-в инвал'!F366+'12.юрид-в инвал'!F366+'13.нерез-в инвал'!F198)</f>
        <v>#DIV/0!</v>
      </c>
      <c r="H366" s="36">
        <f t="shared" si="42"/>
        <v>0</v>
      </c>
      <c r="I366" s="40" t="e">
        <f t="shared" si="43"/>
        <v>#DIV/0!</v>
      </c>
      <c r="J366" s="36">
        <f>'11.физ-в инвал'!J366+'12.юрид-в инвал'!J366+'13.нерез-в инвал'!J198</f>
        <v>0</v>
      </c>
      <c r="K366" s="40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36">
        <f>'11.физ-в инвал'!L366+'12.юрид-в инвал'!L366+'13.нерез-в инвал'!L198</f>
        <v>0</v>
      </c>
      <c r="M366" s="40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36">
        <f>'11.физ-в инвал'!N366+'12.юрид-в инвал'!N366+'13.нерез-в инвал'!N198</f>
        <v>0</v>
      </c>
      <c r="O366" s="40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36">
        <f>'11.физ-в инвал'!P366+'12.юрид-в инвал'!P366+'13.нерез-в инвал'!P198</f>
        <v>0</v>
      </c>
      <c r="Q366" s="40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36">
        <f>'11.физ-в инвал'!R366+'12.юрид-в инвал'!R366+'13.нерез-в инвал'!R198</f>
        <v>0</v>
      </c>
      <c r="S366" s="4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  <c r="T366" s="36">
        <f>'11.физ-в инвал'!T366+'12.юрид-в инвал'!T366+'13.нерез-в инвал'!T198</f>
        <v>0</v>
      </c>
      <c r="U366" s="40" t="e">
        <f>('11.физ-в инвал'!T366*'11.физ-в инвал'!U366+'12.юрид-в инвал'!T366*'12.юрид-в инвал'!U366+'13.нерез-в инвал'!T198*'13.нерез-в инвал'!U198)/('11.физ-в инвал'!T366+'12.юрид-в инвал'!T366+'13.нерез-в инвал'!T198)</f>
        <v>#DIV/0!</v>
      </c>
    </row>
    <row r="367" spans="1:21" ht="14.25" hidden="1" customHeight="1" x14ac:dyDescent="0.2">
      <c r="A367" s="38" t="s">
        <v>14</v>
      </c>
      <c r="B367" s="36">
        <f>'11.физ-в инвал'!B367+'12.юрид-в инвал'!B367+'13.нерез-в инвал'!B199</f>
        <v>0</v>
      </c>
      <c r="C367" s="40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36">
        <f>'11.физ-в инвал'!D367+'12.юрид-в инвал'!D367+'13.нерез-в инвал'!D199</f>
        <v>0</v>
      </c>
      <c r="E367" s="40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36">
        <f>'11.физ-в инвал'!F367+'12.юрид-в инвал'!F367+'13.нерез-в инвал'!F199</f>
        <v>0</v>
      </c>
      <c r="G367" s="40" t="e">
        <f>('11.физ-в инвал'!F367*'11.физ-в инвал'!G367+'12.юрид-в инвал'!F367*'12.юрид-в инвал'!G367+'13.нерез-в инвал'!F199*'13.нерез-в инвал'!G199)/('11.физ-в инвал'!F367+'12.юрид-в инвал'!F367+'13.нерез-в инвал'!F199)</f>
        <v>#DIV/0!</v>
      </c>
      <c r="H367" s="36">
        <f t="shared" si="42"/>
        <v>0</v>
      </c>
      <c r="I367" s="40" t="e">
        <f t="shared" si="43"/>
        <v>#DIV/0!</v>
      </c>
      <c r="J367" s="36">
        <f>'11.физ-в инвал'!J367+'12.юрид-в инвал'!J367+'13.нерез-в инвал'!J199</f>
        <v>0</v>
      </c>
      <c r="K367" s="40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36">
        <f>'11.физ-в инвал'!L367+'12.юрид-в инвал'!L367+'13.нерез-в инвал'!L199</f>
        <v>0</v>
      </c>
      <c r="M367" s="40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36">
        <f>'11.физ-в инвал'!N367+'12.юрид-в инвал'!N367+'13.нерез-в инвал'!N199</f>
        <v>0</v>
      </c>
      <c r="O367" s="40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36">
        <f>'11.физ-в инвал'!P367+'12.юрид-в инвал'!P367+'13.нерез-в инвал'!P199</f>
        <v>0</v>
      </c>
      <c r="Q367" s="40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36">
        <f>'11.физ-в инвал'!R367+'12.юрид-в инвал'!R367+'13.нерез-в инвал'!R199</f>
        <v>0</v>
      </c>
      <c r="S367" s="4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  <c r="T367" s="36">
        <f>'11.физ-в инвал'!T367+'12.юрид-в инвал'!T367+'13.нерез-в инвал'!T199</f>
        <v>0</v>
      </c>
      <c r="U367" s="40" t="e">
        <f>('11.физ-в инвал'!T367*'11.физ-в инвал'!U367+'12.юрид-в инвал'!T367*'12.юрид-в инвал'!U367+'13.нерез-в инвал'!T199*'13.нерез-в инвал'!U199)/('11.физ-в инвал'!T367+'12.юрид-в инвал'!T367+'13.нерез-в инвал'!T199)</f>
        <v>#DIV/0!</v>
      </c>
    </row>
    <row r="368" spans="1:21" ht="14.25" hidden="1" customHeight="1" thickBot="1" x14ac:dyDescent="0.25">
      <c r="A368" s="39" t="s">
        <v>15</v>
      </c>
      <c r="B368" s="37">
        <f>'11.физ-в инвал'!B368+'12.юрид-в инвал'!B368+'13.нерез-в инвал'!B200</f>
        <v>0</v>
      </c>
      <c r="C368" s="41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37">
        <f>'11.физ-в инвал'!D368+'12.юрид-в инвал'!D368+'13.нерез-в инвал'!D200</f>
        <v>0</v>
      </c>
      <c r="E368" s="41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37">
        <f>'11.физ-в инвал'!F368+'12.юрид-в инвал'!F368+'13.нерез-в инвал'!F200</f>
        <v>0</v>
      </c>
      <c r="G368" s="41" t="e">
        <f>('11.физ-в инвал'!F368*'11.физ-в инвал'!G368+'12.юрид-в инвал'!F368*'12.юрид-в инвал'!G368+'13.нерез-в инвал'!F200*'13.нерез-в инвал'!G200)/('11.физ-в инвал'!F368+'12.юрид-в инвал'!F368+'13.нерез-в инвал'!F200)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'11.физ-в инвал'!J368+'12.юрид-в инвал'!J368+'13.нерез-в инвал'!J200</f>
        <v>0</v>
      </c>
      <c r="K368" s="41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37">
        <f>'11.физ-в инвал'!L368+'12.юрид-в инвал'!L368+'13.нерез-в инвал'!L200</f>
        <v>0</v>
      </c>
      <c r="M368" s="41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37">
        <f>'11.физ-в инвал'!N368+'12.юрид-в инвал'!N368+'13.нерез-в инвал'!N200</f>
        <v>0</v>
      </c>
      <c r="O368" s="41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37">
        <f>'11.физ-в инвал'!P368+'12.юрид-в инвал'!P368+'13.нерез-в инвал'!P200</f>
        <v>0</v>
      </c>
      <c r="Q368" s="41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37">
        <f>'11.физ-в инвал'!R368+'12.юрид-в инвал'!R368+'13.нерез-в инвал'!R200</f>
        <v>0</v>
      </c>
      <c r="S368" s="41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  <c r="T368" s="37">
        <f>'11.физ-в инвал'!T368+'12.юрид-в инвал'!T368+'13.нерез-в инвал'!T200</f>
        <v>0</v>
      </c>
      <c r="U368" s="41" t="e">
        <f>('11.физ-в инвал'!T368*'11.физ-в инвал'!U368+'12.юрид-в инвал'!T368*'12.юрид-в инвал'!U368+'13.нерез-в инвал'!T200*'13.нерез-в инвал'!U200)/('11.физ-в инвал'!T368+'12.юрид-в инвал'!T368+'13.нерез-в инвал'!T200)</f>
        <v>#DIV/0!</v>
      </c>
    </row>
    <row r="369" spans="1:20" ht="6.75" customHeight="1" x14ac:dyDescent="0.2"/>
    <row r="370" spans="1:20" x14ac:dyDescent="0.2">
      <c r="A370" s="19" t="s">
        <v>53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x14ac:dyDescent="0.2">
      <c r="B372" s="25"/>
      <c r="C372" s="25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8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customHeight="1" thickBot="1" x14ac:dyDescent="0.25">
      <c r="A356" s="39" t="s">
        <v>15</v>
      </c>
      <c r="B356" s="37">
        <f t="shared" ref="B356:B367" si="170">D356+F356+J356+L356+N356+P356+R356+T356</f>
        <v>55044451.859999999</v>
      </c>
      <c r="C356" s="41">
        <f t="shared" ref="C356:C367" si="171">(D356*E356+F356*G356+J356*K356+L356*M356+N356*O356+P356*Q356+R356*S356+T356*U356)/(D356+F356+J356+L356+N356+P356+R356+T356)</f>
        <v>1.0437195479450085</v>
      </c>
      <c r="D356" s="37">
        <v>1611641.26</v>
      </c>
      <c r="E356" s="41">
        <v>3.2413131443408201E-3</v>
      </c>
      <c r="F356" s="37">
        <v>37718770.799999997</v>
      </c>
      <c r="G356" s="41">
        <v>8.5630352360263007E-2</v>
      </c>
      <c r="H356" s="37">
        <f t="shared" ref="H356:H367" si="172">J356+L356+N356+P356+R356+T356</f>
        <v>15714039.799999999</v>
      </c>
      <c r="I356" s="41">
        <f t="shared" ref="I356:I367" si="173">(J356*K356+L356*M356+N356*O356+P356*Q356+R356*S356+T356*U356)/(J356+L356+N356+P356+R356+T356)</f>
        <v>3.4501551245911948</v>
      </c>
      <c r="J356" s="37">
        <v>1453536.59</v>
      </c>
      <c r="K356" s="41">
        <v>2.6422116915543201</v>
      </c>
      <c r="L356" s="37">
        <v>2198438.2400000002</v>
      </c>
      <c r="M356" s="41">
        <v>3.1857950817849701</v>
      </c>
      <c r="N356" s="37">
        <v>3152133.86</v>
      </c>
      <c r="O356" s="41">
        <v>3.3858579461787199</v>
      </c>
      <c r="P356" s="37">
        <v>5989132</v>
      </c>
      <c r="Q356" s="41">
        <v>3.7041322181077301</v>
      </c>
      <c r="R356" s="37">
        <v>2602650.92</v>
      </c>
      <c r="S356" s="41">
        <v>3.3766018195402103</v>
      </c>
      <c r="T356" s="37">
        <v>318148.19</v>
      </c>
      <c r="U356" s="41">
        <v>5.4258354576840411</v>
      </c>
    </row>
    <row r="357" spans="1:21" ht="14.25" customHeight="1" x14ac:dyDescent="0.2">
      <c r="A357" s="46" t="s">
        <v>92</v>
      </c>
      <c r="B357" s="36">
        <f t="shared" si="170"/>
        <v>55207238.910000004</v>
      </c>
      <c r="C357" s="40">
        <f t="shared" si="171"/>
        <v>1.108248398583062</v>
      </c>
      <c r="D357" s="36">
        <v>1542401.25</v>
      </c>
      <c r="E357" s="40">
        <v>3.6827038359830201E-3</v>
      </c>
      <c r="F357" s="36">
        <v>36967568.810000002</v>
      </c>
      <c r="G357" s="40">
        <v>0.108195985095943</v>
      </c>
      <c r="H357" s="36">
        <f t="shared" si="172"/>
        <v>16697268.85</v>
      </c>
      <c r="I357" s="40">
        <f t="shared" si="173"/>
        <v>3.4243870596358046</v>
      </c>
      <c r="J357" s="36">
        <v>1896357.88</v>
      </c>
      <c r="K357" s="40">
        <v>2.5481122006886201</v>
      </c>
      <c r="L357" s="36">
        <v>2232694.8199999998</v>
      </c>
      <c r="M357" s="40">
        <v>3.6066754821422493</v>
      </c>
      <c r="N357" s="36">
        <v>3266493.87</v>
      </c>
      <c r="O357" s="40">
        <v>3.5133286808219202</v>
      </c>
      <c r="P357" s="36">
        <v>6437156.6699999999</v>
      </c>
      <c r="Q357" s="40">
        <v>3.48854231209818</v>
      </c>
      <c r="R357" s="36">
        <v>2547007.33</v>
      </c>
      <c r="S357" s="40">
        <v>3.3883600752731202</v>
      </c>
      <c r="T357" s="36">
        <v>317558.28000000003</v>
      </c>
      <c r="U357" s="40">
        <v>5.4491890540533197</v>
      </c>
    </row>
    <row r="358" spans="1:21" ht="14.25" customHeight="1" x14ac:dyDescent="0.2">
      <c r="A358" s="38" t="s">
        <v>1</v>
      </c>
      <c r="B358" s="36">
        <f t="shared" si="170"/>
        <v>55818557.600000001</v>
      </c>
      <c r="C358" s="40">
        <f t="shared" si="171"/>
        <v>1.1303188739688965</v>
      </c>
      <c r="D358" s="36">
        <v>1523718.64</v>
      </c>
      <c r="E358" s="40">
        <v>3.9596113361191107E-2</v>
      </c>
      <c r="F358" s="36">
        <v>37326331.439999998</v>
      </c>
      <c r="G358" s="40">
        <v>0.11398095368517099</v>
      </c>
      <c r="H358" s="36">
        <f t="shared" si="172"/>
        <v>16968507.52</v>
      </c>
      <c r="I358" s="40">
        <f t="shared" si="173"/>
        <v>3.4639431259715177</v>
      </c>
      <c r="J358" s="36">
        <v>1610301.4399999999</v>
      </c>
      <c r="K358" s="40">
        <v>2.5947012260015097</v>
      </c>
      <c r="L358" s="36">
        <v>2493657</v>
      </c>
      <c r="M358" s="40">
        <v>3.7435684325871597</v>
      </c>
      <c r="N358" s="36">
        <v>3730607.09</v>
      </c>
      <c r="O358" s="40">
        <v>3.5696551897669799</v>
      </c>
      <c r="P358" s="36">
        <v>5928283.5599999996</v>
      </c>
      <c r="Q358" s="40">
        <v>3.4809685650900302</v>
      </c>
      <c r="R358" s="36">
        <v>2882109.37</v>
      </c>
      <c r="S358" s="40">
        <v>3.3151099323479203</v>
      </c>
      <c r="T358" s="36">
        <v>323549.06</v>
      </c>
      <c r="U358" s="40">
        <v>5.4299621785332999</v>
      </c>
    </row>
    <row r="359" spans="1:21" ht="14.25" customHeight="1" x14ac:dyDescent="0.2">
      <c r="A359" s="38" t="s">
        <v>2</v>
      </c>
      <c r="B359" s="36">
        <f t="shared" si="170"/>
        <v>56050998.769999996</v>
      </c>
      <c r="C359" s="40">
        <f t="shared" si="171"/>
        <v>1.1271143967931119</v>
      </c>
      <c r="D359" s="36">
        <v>1484300.66</v>
      </c>
      <c r="E359" s="40">
        <v>4.1349846869973096E-2</v>
      </c>
      <c r="F359" s="36">
        <v>37166139.450000003</v>
      </c>
      <c r="G359" s="40">
        <v>0.10526877298793499</v>
      </c>
      <c r="H359" s="36">
        <f t="shared" si="172"/>
        <v>17400558.66</v>
      </c>
      <c r="I359" s="40">
        <f t="shared" si="173"/>
        <v>3.4023090478578926</v>
      </c>
      <c r="J359" s="36">
        <v>1653906.83</v>
      </c>
      <c r="K359" s="40">
        <v>2.6017133023750798</v>
      </c>
      <c r="L359" s="36">
        <v>1686452.6800000004</v>
      </c>
      <c r="M359" s="40">
        <v>3.6512526636086799</v>
      </c>
      <c r="N359" s="36">
        <v>4015835.26</v>
      </c>
      <c r="O359" s="40">
        <v>3.5957076818434994</v>
      </c>
      <c r="P359" s="36">
        <v>6155565.7300000004</v>
      </c>
      <c r="Q359" s="40">
        <v>3.40798960975436</v>
      </c>
      <c r="R359" s="36">
        <v>3553433.18</v>
      </c>
      <c r="S359" s="40">
        <v>3.2533770389063603</v>
      </c>
      <c r="T359" s="36">
        <v>335364.98</v>
      </c>
      <c r="U359" s="40">
        <v>5.256631941116809</v>
      </c>
    </row>
    <row r="360" spans="1:21" ht="14.25" customHeight="1" x14ac:dyDescent="0.2">
      <c r="A360" s="38" t="s">
        <v>3</v>
      </c>
      <c r="B360" s="36">
        <f t="shared" si="170"/>
        <v>56679563.269999996</v>
      </c>
      <c r="C360" s="40">
        <f t="shared" si="171"/>
        <v>1.1025257715857484</v>
      </c>
      <c r="D360" s="36">
        <v>1540701.4</v>
      </c>
      <c r="E360" s="40">
        <v>4.0748456514675707E-2</v>
      </c>
      <c r="F360" s="36">
        <v>37609581.5</v>
      </c>
      <c r="G360" s="40">
        <v>9.2175187192657299E-2</v>
      </c>
      <c r="H360" s="36">
        <f t="shared" si="172"/>
        <v>17529280.369999997</v>
      </c>
      <c r="I360" s="40">
        <f t="shared" si="173"/>
        <v>3.3635851879754033</v>
      </c>
      <c r="J360" s="36">
        <v>2239330.61</v>
      </c>
      <c r="K360" s="40">
        <v>2.5936141895099603</v>
      </c>
      <c r="L360" s="36">
        <v>2649858.25</v>
      </c>
      <c r="M360" s="40">
        <v>3.84842696865012</v>
      </c>
      <c r="N360" s="36">
        <v>4082903.49</v>
      </c>
      <c r="O360" s="40">
        <v>3.6308567090083197</v>
      </c>
      <c r="P360" s="36">
        <v>5727787.7699999996</v>
      </c>
      <c r="Q360" s="40">
        <v>3.2070827990367401</v>
      </c>
      <c r="R360" s="36">
        <v>2504607.94</v>
      </c>
      <c r="S360" s="40">
        <v>3.2058831917222101</v>
      </c>
      <c r="T360" s="36">
        <v>324792.31</v>
      </c>
      <c r="U360" s="40">
        <v>5.332868107622379</v>
      </c>
    </row>
    <row r="361" spans="1:21" ht="14.25" customHeight="1" x14ac:dyDescent="0.2">
      <c r="A361" s="38" t="s">
        <v>4</v>
      </c>
      <c r="B361" s="36">
        <f t="shared" si="170"/>
        <v>57258690.32</v>
      </c>
      <c r="C361" s="40">
        <f t="shared" si="171"/>
        <v>1.1154066362497967</v>
      </c>
      <c r="D361" s="36">
        <v>1609361.51</v>
      </c>
      <c r="E361" s="40">
        <v>3.8989996722364799E-2</v>
      </c>
      <c r="F361" s="36">
        <v>37818824.920000002</v>
      </c>
      <c r="G361" s="40">
        <v>9.4932686977837508E-2</v>
      </c>
      <c r="H361" s="36">
        <f t="shared" si="172"/>
        <v>17830503.890000001</v>
      </c>
      <c r="I361" s="40">
        <f t="shared" si="173"/>
        <v>3.3770067222648743</v>
      </c>
      <c r="J361" s="36">
        <v>2401713.79</v>
      </c>
      <c r="K361" s="40">
        <v>2.4667879633567802</v>
      </c>
      <c r="L361" s="36">
        <v>3290512.17</v>
      </c>
      <c r="M361" s="40">
        <v>3.8816559947869802</v>
      </c>
      <c r="N361" s="36">
        <v>3740667.96</v>
      </c>
      <c r="O361" s="40">
        <v>3.6410643892327696</v>
      </c>
      <c r="P361" s="36">
        <v>5637685.7000000002</v>
      </c>
      <c r="Q361" s="40">
        <v>3.2697877989721902</v>
      </c>
      <c r="R361" s="36">
        <v>2437021.2200000002</v>
      </c>
      <c r="S361" s="40">
        <v>3.1759332341800497</v>
      </c>
      <c r="T361" s="36">
        <v>322903.05</v>
      </c>
      <c r="U361" s="40">
        <v>5.3350720480961691</v>
      </c>
    </row>
    <row r="362" spans="1:21" ht="14.25" customHeight="1" x14ac:dyDescent="0.2">
      <c r="A362" s="38" t="s">
        <v>5</v>
      </c>
      <c r="B362" s="36">
        <f t="shared" si="170"/>
        <v>57152933.090000004</v>
      </c>
      <c r="C362" s="40">
        <f t="shared" si="171"/>
        <v>1.1093804604875797</v>
      </c>
      <c r="D362" s="36">
        <v>1658840.64</v>
      </c>
      <c r="E362" s="40">
        <v>3.7937259000358201E-2</v>
      </c>
      <c r="F362" s="36">
        <v>37769998.399999999</v>
      </c>
      <c r="G362" s="40">
        <v>9.5385184554310193E-2</v>
      </c>
      <c r="H362" s="36">
        <f t="shared" si="172"/>
        <v>17724094.049999997</v>
      </c>
      <c r="I362" s="40">
        <f t="shared" si="173"/>
        <v>3.370480709822234</v>
      </c>
      <c r="J362" s="36">
        <v>2472945.2400000002</v>
      </c>
      <c r="K362" s="40">
        <v>2.87261840804045</v>
      </c>
      <c r="L362" s="36">
        <v>3489949.35</v>
      </c>
      <c r="M362" s="40">
        <v>3.6637412187085205</v>
      </c>
      <c r="N362" s="36">
        <v>3925249.66</v>
      </c>
      <c r="O362" s="40">
        <v>3.63969770177625</v>
      </c>
      <c r="P362" s="36">
        <v>5262234.41</v>
      </c>
      <c r="Q362" s="40">
        <v>3.1578250434305501</v>
      </c>
      <c r="R362" s="36">
        <v>2251894.9</v>
      </c>
      <c r="S362" s="40">
        <v>3.2087245824838497</v>
      </c>
      <c r="T362" s="36">
        <v>321820.49</v>
      </c>
      <c r="U362" s="40">
        <v>5.3413923327256096</v>
      </c>
    </row>
    <row r="363" spans="1:21" ht="14.25" hidden="1" customHeight="1" x14ac:dyDescent="0.2">
      <c r="A363" s="38" t="s">
        <v>6</v>
      </c>
      <c r="B363" s="36">
        <f t="shared" si="170"/>
        <v>0</v>
      </c>
      <c r="C363" s="40" t="e">
        <f t="shared" si="171"/>
        <v>#DIV/0!</v>
      </c>
      <c r="D363" s="36"/>
      <c r="E363" s="40"/>
      <c r="F363" s="36"/>
      <c r="G363" s="40"/>
      <c r="H363" s="36">
        <f t="shared" si="172"/>
        <v>0</v>
      </c>
      <c r="I363" s="40" t="e">
        <f t="shared" si="17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70"/>
        <v>0</v>
      </c>
      <c r="C364" s="40" t="e">
        <f t="shared" si="171"/>
        <v>#DIV/0!</v>
      </c>
      <c r="D364" s="36"/>
      <c r="E364" s="40"/>
      <c r="F364" s="36"/>
      <c r="G364" s="40"/>
      <c r="H364" s="36">
        <f t="shared" si="172"/>
        <v>0</v>
      </c>
      <c r="I364" s="40" t="e">
        <f t="shared" si="17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70"/>
        <v>0</v>
      </c>
      <c r="C365" s="40" t="e">
        <f t="shared" si="171"/>
        <v>#DIV/0!</v>
      </c>
      <c r="D365" s="36"/>
      <c r="E365" s="40"/>
      <c r="F365" s="36"/>
      <c r="G365" s="40"/>
      <c r="H365" s="36">
        <f t="shared" si="172"/>
        <v>0</v>
      </c>
      <c r="I365" s="40" t="e">
        <f t="shared" si="17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70"/>
        <v>0</v>
      </c>
      <c r="C366" s="40" t="e">
        <f t="shared" si="171"/>
        <v>#DIV/0!</v>
      </c>
      <c r="D366" s="36"/>
      <c r="E366" s="40"/>
      <c r="F366" s="36"/>
      <c r="G366" s="40"/>
      <c r="H366" s="36">
        <f t="shared" si="172"/>
        <v>0</v>
      </c>
      <c r="I366" s="40" t="e">
        <f t="shared" si="17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70"/>
        <v>0</v>
      </c>
      <c r="C367" s="40" t="e">
        <f t="shared" si="171"/>
        <v>#DIV/0!</v>
      </c>
      <c r="D367" s="36"/>
      <c r="E367" s="40"/>
      <c r="F367" s="36"/>
      <c r="G367" s="40"/>
      <c r="H367" s="36">
        <f t="shared" si="172"/>
        <v>0</v>
      </c>
      <c r="I367" s="40" t="e">
        <f t="shared" si="17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4">D368+F368+J368+L368+N368+P368+R368+T368</f>
        <v>0</v>
      </c>
      <c r="C368" s="41" t="e">
        <f t="shared" ref="C368" si="17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6">J368+L368+N368+P368+R368+T368</f>
        <v>0</v>
      </c>
      <c r="I368" s="41" t="e">
        <f t="shared" ref="I368" si="17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4.5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12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8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customHeight="1" thickBot="1" x14ac:dyDescent="0.25">
      <c r="A356" s="39" t="s">
        <v>15</v>
      </c>
      <c r="B356" s="37">
        <f t="shared" ref="B356:B367" si="168">D356+F356+J356+L356+N356+P356+R356+T356</f>
        <v>131451360.27</v>
      </c>
      <c r="C356" s="41">
        <f t="shared" ref="C356:C367" si="169">(D356*E356+F356*G356+J356*K356+L356*M356+N356*O356+P356*Q356+R356*S356+T356*U356)/(D356+F356+J356+L356+N356+P356+R356+T356)</f>
        <v>1.2221050505641913</v>
      </c>
      <c r="D356" s="37">
        <v>109501340.62</v>
      </c>
      <c r="E356" s="41">
        <v>0.87756982699578612</v>
      </c>
      <c r="F356" s="37">
        <v>4386082.16</v>
      </c>
      <c r="G356" s="41">
        <v>1.32578502478394</v>
      </c>
      <c r="H356" s="37">
        <f t="shared" ref="H356:H367" si="170">J356+L356+N356+P356+R356+T356</f>
        <v>17563937.490000002</v>
      </c>
      <c r="I356" s="41">
        <f t="shared" ref="I356:I367" si="171">(J356*K356+L356*M356+N356*O356+P356*Q356+R356*S356+T356*U356)/(J356+L356+N356+P356+R356+T356)</f>
        <v>3.3441986874550187</v>
      </c>
      <c r="J356" s="37">
        <v>380401.5</v>
      </c>
      <c r="K356" s="41">
        <v>3.1079175555301402</v>
      </c>
      <c r="L356" s="37">
        <v>643813.9</v>
      </c>
      <c r="M356" s="41">
        <v>3.2791287715285402</v>
      </c>
      <c r="N356" s="37">
        <v>1785797.66</v>
      </c>
      <c r="O356" s="41">
        <v>3.38082007745491</v>
      </c>
      <c r="P356" s="37">
        <v>9447466.3800000008</v>
      </c>
      <c r="Q356" s="41">
        <v>3.27599930738256</v>
      </c>
      <c r="R356" s="37">
        <v>5279444.55</v>
      </c>
      <c r="S356" s="41">
        <v>3.4681734874931096</v>
      </c>
      <c r="T356" s="37">
        <v>27013.5</v>
      </c>
      <c r="U356" s="41">
        <v>5.4235104669887289</v>
      </c>
    </row>
    <row r="357" spans="1:21" ht="14.25" customHeight="1" x14ac:dyDescent="0.2">
      <c r="A357" s="46" t="s">
        <v>92</v>
      </c>
      <c r="B357" s="36">
        <f t="shared" si="168"/>
        <v>130795651.91</v>
      </c>
      <c r="C357" s="40">
        <f t="shared" si="169"/>
        <v>0.99026931839235999</v>
      </c>
      <c r="D357" s="36">
        <v>106424580.48999999</v>
      </c>
      <c r="E357" s="40">
        <v>0.70544046884971712</v>
      </c>
      <c r="F357" s="36">
        <v>7020034.7800000003</v>
      </c>
      <c r="G357" s="40">
        <v>0.73119102238977807</v>
      </c>
      <c r="H357" s="36">
        <f t="shared" si="170"/>
        <v>17351036.640000001</v>
      </c>
      <c r="I357" s="40">
        <f t="shared" si="171"/>
        <v>2.8421200256078771</v>
      </c>
      <c r="J357" s="36">
        <v>165785.84</v>
      </c>
      <c r="K357" s="40">
        <v>1.2363338328532798</v>
      </c>
      <c r="L357" s="36">
        <v>870742.72</v>
      </c>
      <c r="M357" s="40">
        <v>2.8013123479229294</v>
      </c>
      <c r="N357" s="36">
        <v>1499483.12</v>
      </c>
      <c r="O357" s="40">
        <v>3.8541286143988098</v>
      </c>
      <c r="P357" s="36">
        <v>9446139.5999999996</v>
      </c>
      <c r="Q357" s="40">
        <v>3.2772549806483897</v>
      </c>
      <c r="R357" s="36">
        <v>5341732.13</v>
      </c>
      <c r="S357" s="40">
        <v>1.8319273212226799</v>
      </c>
      <c r="T357" s="36">
        <v>27153.23</v>
      </c>
      <c r="U357" s="40">
        <v>5.4235109414239098</v>
      </c>
    </row>
    <row r="358" spans="1:21" ht="14.25" customHeight="1" x14ac:dyDescent="0.2">
      <c r="A358" s="38" t="s">
        <v>1</v>
      </c>
      <c r="B358" s="36">
        <f t="shared" si="168"/>
        <v>120267248.05000001</v>
      </c>
      <c r="C358" s="40">
        <f t="shared" si="169"/>
        <v>1.1011887968147445</v>
      </c>
      <c r="D358" s="36">
        <v>98056493.790000007</v>
      </c>
      <c r="E358" s="40">
        <v>0.66801293898579206</v>
      </c>
      <c r="F358" s="36">
        <v>3846448.63</v>
      </c>
      <c r="G358" s="40">
        <v>1.2694734375277499</v>
      </c>
      <c r="H358" s="36">
        <f t="shared" si="170"/>
        <v>18364305.629999999</v>
      </c>
      <c r="I358" s="40">
        <f t="shared" si="171"/>
        <v>3.3788903571248152</v>
      </c>
      <c r="J358" s="36">
        <v>500403.20000000001</v>
      </c>
      <c r="K358" s="40">
        <v>3.8888450373618699</v>
      </c>
      <c r="L358" s="36">
        <v>492780.68</v>
      </c>
      <c r="M358" s="40">
        <v>1.5250363098650697</v>
      </c>
      <c r="N358" s="36">
        <v>2194996.9300000002</v>
      </c>
      <c r="O358" s="40">
        <v>3.4257593144332996</v>
      </c>
      <c r="P358" s="36">
        <v>8922722.6400000006</v>
      </c>
      <c r="Q358" s="40">
        <v>3.3211216777214498</v>
      </c>
      <c r="R358" s="36">
        <v>6226249.0499999998</v>
      </c>
      <c r="S358" s="40">
        <v>3.5419772094725293</v>
      </c>
      <c r="T358" s="36">
        <v>27153.13</v>
      </c>
      <c r="U358" s="40">
        <v>5.4235102914470597</v>
      </c>
    </row>
    <row r="359" spans="1:21" ht="14.25" customHeight="1" x14ac:dyDescent="0.2">
      <c r="A359" s="38" t="s">
        <v>2</v>
      </c>
      <c r="B359" s="36">
        <f t="shared" si="168"/>
        <v>122546428.18000001</v>
      </c>
      <c r="C359" s="40">
        <f t="shared" si="169"/>
        <v>1.1348855585217101</v>
      </c>
      <c r="D359" s="36">
        <v>98709757.120000005</v>
      </c>
      <c r="E359" s="40">
        <v>0.66785175556817289</v>
      </c>
      <c r="F359" s="36">
        <v>3295583.98</v>
      </c>
      <c r="G359" s="40">
        <v>1.2330717908150499</v>
      </c>
      <c r="H359" s="36">
        <f t="shared" si="170"/>
        <v>20541087.079999998</v>
      </c>
      <c r="I359" s="40">
        <f t="shared" si="171"/>
        <v>3.3634537011855166</v>
      </c>
      <c r="J359" s="36">
        <v>396390.7</v>
      </c>
      <c r="K359" s="40">
        <v>1.6451361321040099</v>
      </c>
      <c r="L359" s="36">
        <v>463813.05</v>
      </c>
      <c r="M359" s="40">
        <v>3.4138484956384896</v>
      </c>
      <c r="N359" s="36">
        <v>6612885.3600000003</v>
      </c>
      <c r="O359" s="40">
        <v>3.2082844294309698</v>
      </c>
      <c r="P359" s="36">
        <v>5850347.2999999998</v>
      </c>
      <c r="Q359" s="40">
        <v>3.4672277661191204</v>
      </c>
      <c r="R359" s="36">
        <v>7190823.4699999997</v>
      </c>
      <c r="S359" s="40">
        <v>3.5055080952362698</v>
      </c>
      <c r="T359" s="36">
        <v>26827.200000000001</v>
      </c>
      <c r="U359" s="40">
        <v>5.4235104669887289</v>
      </c>
    </row>
    <row r="360" spans="1:21" ht="14.25" customHeight="1" x14ac:dyDescent="0.2">
      <c r="A360" s="38" t="s">
        <v>3</v>
      </c>
      <c r="B360" s="36">
        <f t="shared" si="168"/>
        <v>128163044.95</v>
      </c>
      <c r="C360" s="40">
        <f t="shared" si="169"/>
        <v>1.099796874972734</v>
      </c>
      <c r="D360" s="36">
        <v>104967388.31</v>
      </c>
      <c r="E360" s="40">
        <v>0.65394610729073999</v>
      </c>
      <c r="F360" s="36">
        <v>2828189.33</v>
      </c>
      <c r="G360" s="40">
        <v>1.2426625698358</v>
      </c>
      <c r="H360" s="36">
        <f t="shared" si="170"/>
        <v>20367467.310000002</v>
      </c>
      <c r="I360" s="40">
        <f t="shared" si="171"/>
        <v>3.3777305384760687</v>
      </c>
      <c r="J360" s="36">
        <v>1108833.05</v>
      </c>
      <c r="K360" s="40">
        <v>3.9078075820341001</v>
      </c>
      <c r="L360" s="36">
        <v>670733.44000000006</v>
      </c>
      <c r="M360" s="40">
        <v>2.9653119729649999</v>
      </c>
      <c r="N360" s="36">
        <v>6558082.5499999998</v>
      </c>
      <c r="O360" s="40">
        <v>3.1692902724897802</v>
      </c>
      <c r="P360" s="36">
        <v>4820314.42</v>
      </c>
      <c r="Q360" s="40">
        <v>3.4059274462017397</v>
      </c>
      <c r="R360" s="36">
        <v>7191095.6200000001</v>
      </c>
      <c r="S360" s="40">
        <v>3.5035498484721903</v>
      </c>
      <c r="T360" s="36">
        <v>18408.23</v>
      </c>
      <c r="U360" s="40">
        <v>4.1995259728936496</v>
      </c>
    </row>
    <row r="361" spans="1:21" ht="14.25" customHeight="1" x14ac:dyDescent="0.2">
      <c r="A361" s="38" t="s">
        <v>4</v>
      </c>
      <c r="B361" s="36">
        <f t="shared" si="168"/>
        <v>134407810.27000001</v>
      </c>
      <c r="C361" s="40">
        <f t="shared" si="169"/>
        <v>1.116717300925343</v>
      </c>
      <c r="D361" s="36">
        <v>110158763.87</v>
      </c>
      <c r="E361" s="40">
        <v>0.72471132590878118</v>
      </c>
      <c r="F361" s="36">
        <v>4368724.8600000003</v>
      </c>
      <c r="G361" s="40">
        <v>0.88048765314096711</v>
      </c>
      <c r="H361" s="36">
        <f t="shared" si="170"/>
        <v>19880321.539999999</v>
      </c>
      <c r="I361" s="40">
        <f t="shared" si="171"/>
        <v>3.3407716696366858</v>
      </c>
      <c r="J361" s="36">
        <v>578602.68000000005</v>
      </c>
      <c r="K361" s="40">
        <v>2.9821111831006402</v>
      </c>
      <c r="L361" s="36">
        <v>741734.13</v>
      </c>
      <c r="M361" s="40">
        <v>2.4448382652959499</v>
      </c>
      <c r="N361" s="36">
        <v>7256765.7999999998</v>
      </c>
      <c r="O361" s="40">
        <v>3.4173473957365399</v>
      </c>
      <c r="P361" s="36">
        <v>4093714.98</v>
      </c>
      <c r="Q361" s="40">
        <v>3.1282538653680301</v>
      </c>
      <c r="R361" s="36">
        <v>7191095.7199999997</v>
      </c>
      <c r="S361" s="40">
        <v>3.50354983451673</v>
      </c>
      <c r="T361" s="36">
        <v>18408.23</v>
      </c>
      <c r="U361" s="40">
        <v>4.1995259728936496</v>
      </c>
    </row>
    <row r="362" spans="1:21" ht="14.25" customHeight="1" x14ac:dyDescent="0.2">
      <c r="A362" s="38" t="s">
        <v>5</v>
      </c>
      <c r="B362" s="36">
        <f t="shared" si="168"/>
        <v>128169501.85000001</v>
      </c>
      <c r="C362" s="40">
        <f t="shared" si="169"/>
        <v>1.2112910961064178</v>
      </c>
      <c r="D362" s="36">
        <v>90657709.900000006</v>
      </c>
      <c r="E362" s="40">
        <v>0.56010921564874006</v>
      </c>
      <c r="F362" s="36">
        <v>3956928.88</v>
      </c>
      <c r="G362" s="40">
        <v>1.0752063719932199</v>
      </c>
      <c r="H362" s="36">
        <f t="shared" si="170"/>
        <v>33554863.069999993</v>
      </c>
      <c r="I362" s="40">
        <f t="shared" si="171"/>
        <v>2.9866860801765767</v>
      </c>
      <c r="J362" s="36">
        <v>185508.45</v>
      </c>
      <c r="K362" s="40">
        <v>3.3473755885513601</v>
      </c>
      <c r="L362" s="36">
        <v>19516991.239999998</v>
      </c>
      <c r="M362" s="40">
        <v>2.6342752830994298</v>
      </c>
      <c r="N362" s="36">
        <v>2920055.95</v>
      </c>
      <c r="O362" s="40">
        <v>3.8182284576088303</v>
      </c>
      <c r="P362" s="36">
        <v>2999873.9</v>
      </c>
      <c r="Q362" s="40">
        <v>3.2714189267422196</v>
      </c>
      <c r="R362" s="36">
        <v>6166157.0899999999</v>
      </c>
      <c r="S362" s="40">
        <v>3.55157462782058</v>
      </c>
      <c r="T362" s="36">
        <v>1766276.44</v>
      </c>
      <c r="U362" s="40">
        <v>3.0124935143221396</v>
      </c>
    </row>
    <row r="363" spans="1:21" ht="14.25" hidden="1" customHeight="1" x14ac:dyDescent="0.2">
      <c r="A363" s="38" t="s">
        <v>6</v>
      </c>
      <c r="B363" s="36">
        <f t="shared" si="168"/>
        <v>0</v>
      </c>
      <c r="C363" s="40" t="e">
        <f t="shared" si="169"/>
        <v>#DIV/0!</v>
      </c>
      <c r="D363" s="36"/>
      <c r="E363" s="40"/>
      <c r="F363" s="36"/>
      <c r="G363" s="40"/>
      <c r="H363" s="36">
        <f t="shared" si="170"/>
        <v>0</v>
      </c>
      <c r="I363" s="40" t="e">
        <f t="shared" si="171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8"/>
        <v>0</v>
      </c>
      <c r="C364" s="40" t="e">
        <f t="shared" si="169"/>
        <v>#DIV/0!</v>
      </c>
      <c r="D364" s="36"/>
      <c r="E364" s="40"/>
      <c r="F364" s="36"/>
      <c r="G364" s="40"/>
      <c r="H364" s="36">
        <f t="shared" si="170"/>
        <v>0</v>
      </c>
      <c r="I364" s="40" t="e">
        <f t="shared" si="171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8"/>
        <v>0</v>
      </c>
      <c r="C365" s="40" t="e">
        <f t="shared" si="169"/>
        <v>#DIV/0!</v>
      </c>
      <c r="D365" s="36"/>
      <c r="E365" s="40"/>
      <c r="F365" s="36"/>
      <c r="G365" s="40"/>
      <c r="H365" s="36">
        <f t="shared" si="170"/>
        <v>0</v>
      </c>
      <c r="I365" s="40" t="e">
        <f t="shared" si="171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8"/>
        <v>0</v>
      </c>
      <c r="C366" s="40" t="e">
        <f t="shared" si="169"/>
        <v>#DIV/0!</v>
      </c>
      <c r="D366" s="36"/>
      <c r="E366" s="40"/>
      <c r="F366" s="36"/>
      <c r="G366" s="40"/>
      <c r="H366" s="36">
        <f t="shared" si="170"/>
        <v>0</v>
      </c>
      <c r="I366" s="40" t="e">
        <f t="shared" si="171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8"/>
        <v>0</v>
      </c>
      <c r="C367" s="40" t="e">
        <f t="shared" si="169"/>
        <v>#DIV/0!</v>
      </c>
      <c r="D367" s="36"/>
      <c r="E367" s="40"/>
      <c r="F367" s="36"/>
      <c r="G367" s="40"/>
      <c r="H367" s="36">
        <f t="shared" si="170"/>
        <v>0</v>
      </c>
      <c r="I367" s="40" t="e">
        <f t="shared" si="171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2">D368+F368+J368+L368+N368+P368+R368+T368</f>
        <v>0</v>
      </c>
      <c r="C368" s="41" t="e">
        <f t="shared" ref="C368" si="173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4">J368+L368+N368+P368+R368+T368</f>
        <v>0</v>
      </c>
      <c r="I368" s="41" t="e">
        <f t="shared" ref="I368" si="175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30"/>
      <c r="U369" s="25"/>
    </row>
    <row r="370" spans="1:21" x14ac:dyDescent="0.2">
      <c r="A370" s="19" t="s">
        <v>55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4.25" customHeight="1" thickBot="1" x14ac:dyDescent="0.25">
      <c r="A188" s="39" t="s">
        <v>15</v>
      </c>
      <c r="B188" s="37">
        <f t="shared" ref="B188:B198" si="159">D188+F188+H188</f>
        <v>67895237.030000001</v>
      </c>
      <c r="C188" s="41">
        <f t="shared" ref="C188:C195" si="160">(D188*E188+F188*G188+J188*K188+L188*M188+N188*O188+P188*Q188+R188*S188+T188*U188)/(D188+F188+J188+L188+N188+P188+R188+T188)</f>
        <v>0.36813602318312727</v>
      </c>
      <c r="D188" s="37">
        <v>2525313.21</v>
      </c>
      <c r="E188" s="41">
        <v>0.134140647052648</v>
      </c>
      <c r="F188" s="37">
        <v>52977729.109999999</v>
      </c>
      <c r="G188" s="41">
        <v>9.12349147688864E-5</v>
      </c>
      <c r="H188" s="37">
        <f t="shared" ref="H188:H192" si="161">J188+L188+N188+P188+R188+T188</f>
        <v>12392194.710000001</v>
      </c>
      <c r="I188" s="41">
        <f t="shared" ref="I188:I193" si="162">(J188*K188+L188*M188+N188*O188+P188*Q188+R188*S188+T188*U188)/H188</f>
        <v>1.989244243136977</v>
      </c>
      <c r="J188" s="37">
        <v>2531023.54</v>
      </c>
      <c r="K188" s="41">
        <v>0.69596177216905697</v>
      </c>
      <c r="L188" s="37">
        <v>2572576.54</v>
      </c>
      <c r="M188" s="41">
        <v>1.38582549738248</v>
      </c>
      <c r="N188" s="37">
        <v>2780649.98</v>
      </c>
      <c r="O188" s="41">
        <v>2.2288471056324801</v>
      </c>
      <c r="P188" s="37">
        <v>3406069.84</v>
      </c>
      <c r="Q188" s="41">
        <v>2.9256792929413296</v>
      </c>
      <c r="R188" s="37">
        <v>1040421.66</v>
      </c>
      <c r="S188" s="41">
        <v>2.7588899618833396</v>
      </c>
      <c r="T188" s="37">
        <v>61453.15</v>
      </c>
      <c r="U188" s="41">
        <v>4.7409068615685293</v>
      </c>
    </row>
    <row r="189" spans="1:21" ht="14.25" customHeight="1" x14ac:dyDescent="0.2">
      <c r="A189" s="46" t="s">
        <v>92</v>
      </c>
      <c r="B189" s="36">
        <f t="shared" si="159"/>
        <v>68235295.820000008</v>
      </c>
      <c r="C189" s="40">
        <f t="shared" si="160"/>
        <v>0.3853788453437379</v>
      </c>
      <c r="D189" s="36">
        <v>3286363.19</v>
      </c>
      <c r="E189" s="40">
        <v>0.110494268285667</v>
      </c>
      <c r="F189" s="36">
        <v>51722565.310000002</v>
      </c>
      <c r="G189" s="40">
        <v>2.7368944782913004E-3</v>
      </c>
      <c r="H189" s="36">
        <f t="shared" si="161"/>
        <v>13226367.320000002</v>
      </c>
      <c r="I189" s="40">
        <f t="shared" si="162"/>
        <v>1.9500256866750909</v>
      </c>
      <c r="J189" s="36">
        <v>2612555.7000000002</v>
      </c>
      <c r="K189" s="40">
        <v>0.51508350221968502</v>
      </c>
      <c r="L189" s="36">
        <v>2996381.91</v>
      </c>
      <c r="M189" s="40">
        <v>1.94361653808676</v>
      </c>
      <c r="N189" s="36">
        <v>2399315.29</v>
      </c>
      <c r="O189" s="40">
        <v>1.7355191610519798</v>
      </c>
      <c r="P189" s="36">
        <v>4211235.08</v>
      </c>
      <c r="Q189" s="40">
        <v>2.7428984627949098</v>
      </c>
      <c r="R189" s="36">
        <v>944913.38</v>
      </c>
      <c r="S189" s="40">
        <v>2.7657287703979794</v>
      </c>
      <c r="T189" s="36">
        <v>61965.96</v>
      </c>
      <c r="U189" s="40">
        <v>4.7418329966968997</v>
      </c>
    </row>
    <row r="190" spans="1:21" ht="14.25" customHeight="1" x14ac:dyDescent="0.2">
      <c r="A190" s="38" t="s">
        <v>1</v>
      </c>
      <c r="B190" s="36">
        <f t="shared" si="159"/>
        <v>69647444.5</v>
      </c>
      <c r="C190" s="40">
        <f t="shared" si="160"/>
        <v>0.36963647937147232</v>
      </c>
      <c r="D190" s="36">
        <v>2590344.85</v>
      </c>
      <c r="E190" s="40">
        <v>1.9339181808167401E-2</v>
      </c>
      <c r="F190" s="36">
        <v>54134159.380000003</v>
      </c>
      <c r="G190" s="40">
        <v>3.0001504015226806E-3</v>
      </c>
      <c r="H190" s="36">
        <f t="shared" si="161"/>
        <v>12922940.270000001</v>
      </c>
      <c r="I190" s="40">
        <f t="shared" si="162"/>
        <v>1.975690506863266</v>
      </c>
      <c r="J190" s="36">
        <v>3326686.45</v>
      </c>
      <c r="K190" s="40">
        <v>0.33516907407970498</v>
      </c>
      <c r="L190" s="36">
        <v>2522682.6</v>
      </c>
      <c r="M190" s="40">
        <v>2.6717860997257401</v>
      </c>
      <c r="N190" s="36">
        <v>1888107.86</v>
      </c>
      <c r="O190" s="40">
        <v>1.7612487736267399</v>
      </c>
      <c r="P190" s="36">
        <v>4188686.93</v>
      </c>
      <c r="Q190" s="40">
        <v>2.7502288158117403</v>
      </c>
      <c r="R190" s="36">
        <v>934532.69</v>
      </c>
      <c r="S190" s="40">
        <v>2.7133851183953799</v>
      </c>
      <c r="T190" s="36">
        <v>62243.74</v>
      </c>
      <c r="U190" s="40">
        <v>4.7496735960917498</v>
      </c>
    </row>
    <row r="191" spans="1:21" ht="14.25" customHeight="1" x14ac:dyDescent="0.2">
      <c r="A191" s="38" t="s">
        <v>2</v>
      </c>
      <c r="B191" s="36">
        <f t="shared" si="159"/>
        <v>71700096.50999999</v>
      </c>
      <c r="C191" s="40">
        <f t="shared" si="160"/>
        <v>0.36054470134352673</v>
      </c>
      <c r="D191" s="36">
        <v>3017820.58</v>
      </c>
      <c r="E191" s="40">
        <v>6.4938442099165494E-2</v>
      </c>
      <c r="F191" s="36">
        <v>56512693.609999999</v>
      </c>
      <c r="G191" s="40">
        <v>3.17208480694821E-3</v>
      </c>
      <c r="H191" s="36">
        <f t="shared" si="161"/>
        <v>12169582.32</v>
      </c>
      <c r="I191" s="40">
        <f t="shared" si="162"/>
        <v>2.0934041603738449</v>
      </c>
      <c r="J191" s="36">
        <v>2175403.44</v>
      </c>
      <c r="K191" s="40">
        <v>0.44038856617786698</v>
      </c>
      <c r="L191" s="36">
        <v>2042127.49</v>
      </c>
      <c r="M191" s="40">
        <v>1.78660863705429</v>
      </c>
      <c r="N191" s="36">
        <v>2102693.09</v>
      </c>
      <c r="O191" s="40">
        <v>2.5945426141577297</v>
      </c>
      <c r="P191" s="36">
        <v>4678188.49</v>
      </c>
      <c r="Q191" s="40">
        <v>2.6017742990727601</v>
      </c>
      <c r="R191" s="36">
        <v>1087110.6299999999</v>
      </c>
      <c r="S191" s="40">
        <v>2.6414741564066899</v>
      </c>
      <c r="T191" s="36">
        <v>84059.18</v>
      </c>
      <c r="U191" s="40">
        <v>4.4094744321797998</v>
      </c>
    </row>
    <row r="192" spans="1:21" ht="14.25" customHeight="1" x14ac:dyDescent="0.2">
      <c r="A192" s="38" t="s">
        <v>3</v>
      </c>
      <c r="B192" s="36">
        <f t="shared" si="159"/>
        <v>75411234.870000005</v>
      </c>
      <c r="C192" s="40">
        <f t="shared" si="160"/>
        <v>0.34175990708319215</v>
      </c>
      <c r="D192" s="36">
        <v>3092467.04</v>
      </c>
      <c r="E192" s="40">
        <v>6.1194657065771006E-2</v>
      </c>
      <c r="F192" s="36">
        <v>59301757.009999998</v>
      </c>
      <c r="G192" s="40">
        <v>3.1733760260807503E-3</v>
      </c>
      <c r="H192" s="36">
        <f t="shared" si="161"/>
        <v>13017010.82</v>
      </c>
      <c r="I192" s="40">
        <f t="shared" si="162"/>
        <v>1.9509169762063687</v>
      </c>
      <c r="J192" s="36">
        <v>3481827.49</v>
      </c>
      <c r="K192" s="40">
        <v>0.66483783689696796</v>
      </c>
      <c r="L192" s="36">
        <v>2081727.91</v>
      </c>
      <c r="M192" s="40">
        <v>1.5049752660039</v>
      </c>
      <c r="N192" s="36">
        <v>2933611.64</v>
      </c>
      <c r="O192" s="40">
        <v>2.57368687864219</v>
      </c>
      <c r="P192" s="36">
        <v>3568666.44</v>
      </c>
      <c r="Q192" s="40">
        <v>2.7081249521599999</v>
      </c>
      <c r="R192" s="36">
        <v>888082.28</v>
      </c>
      <c r="S192" s="40">
        <v>2.7390520184683798</v>
      </c>
      <c r="T192" s="36">
        <v>63095.060000000012</v>
      </c>
      <c r="U192" s="40">
        <v>4.7580862527113892</v>
      </c>
    </row>
    <row r="193" spans="1:21" ht="14.25" customHeight="1" x14ac:dyDescent="0.2">
      <c r="A193" s="38" t="s">
        <v>4</v>
      </c>
      <c r="B193" s="36">
        <f t="shared" si="159"/>
        <v>75982065.99000001</v>
      </c>
      <c r="C193" s="40">
        <f t="shared" si="160"/>
        <v>0.33103945161494297</v>
      </c>
      <c r="D193" s="36">
        <v>4488694.49</v>
      </c>
      <c r="E193" s="40">
        <v>5.0481297068627196E-2</v>
      </c>
      <c r="F193" s="36">
        <v>58677746.200000003</v>
      </c>
      <c r="G193" s="40">
        <v>3.1256811462196197E-3</v>
      </c>
      <c r="H193" s="36">
        <f>J193+L193+N193+P193+R193+T193</f>
        <v>12815625.300000001</v>
      </c>
      <c r="I193" s="40">
        <f t="shared" si="162"/>
        <v>1.9306945883397515</v>
      </c>
      <c r="J193" s="36">
        <v>3974392.87</v>
      </c>
      <c r="K193" s="40">
        <v>0.54986647676328004</v>
      </c>
      <c r="L193" s="36">
        <v>1713186.63</v>
      </c>
      <c r="M193" s="40">
        <v>1.91674207573053</v>
      </c>
      <c r="N193" s="36">
        <v>2697982.01</v>
      </c>
      <c r="O193" s="40">
        <v>2.5284112934466898</v>
      </c>
      <c r="P193" s="36">
        <v>3511654.74</v>
      </c>
      <c r="Q193" s="40">
        <v>2.7896402197273007</v>
      </c>
      <c r="R193" s="36">
        <v>853772.08</v>
      </c>
      <c r="S193" s="40">
        <v>2.75215502268474</v>
      </c>
      <c r="T193" s="36">
        <v>64636.97</v>
      </c>
      <c r="U193" s="40">
        <v>4.7397257111526097</v>
      </c>
    </row>
    <row r="194" spans="1:21" ht="14.25" customHeight="1" x14ac:dyDescent="0.2">
      <c r="A194" s="38" t="s">
        <v>5</v>
      </c>
      <c r="B194" s="36">
        <f t="shared" si="159"/>
        <v>78060096.650000006</v>
      </c>
      <c r="C194" s="40">
        <f t="shared" si="160"/>
        <v>0.31877183435180911</v>
      </c>
      <c r="D194" s="36">
        <v>4400816.53</v>
      </c>
      <c r="E194" s="40">
        <v>4.2660719600596496E-2</v>
      </c>
      <c r="F194" s="36">
        <v>61497652.390000001</v>
      </c>
      <c r="G194" s="40">
        <v>3.5573230602795004E-3</v>
      </c>
      <c r="H194" s="36">
        <f t="shared" ref="H194:H200" si="163">J194+L194+N194+P194+R194+T194</f>
        <v>12161627.729999999</v>
      </c>
      <c r="I194" s="40">
        <f>(J194*K194+L194*M194+N194*O194+P194*Q194+R194*S194+T194*U194)/H194</f>
        <v>2.0126295365398437</v>
      </c>
      <c r="J194" s="36">
        <v>3311916.71</v>
      </c>
      <c r="K194" s="40">
        <v>0.46035086664362401</v>
      </c>
      <c r="L194" s="36">
        <v>1857561.65</v>
      </c>
      <c r="M194" s="40">
        <v>2.4715018547567502</v>
      </c>
      <c r="N194" s="36">
        <v>2962743.25</v>
      </c>
      <c r="O194" s="40">
        <v>2.7970269275611401</v>
      </c>
      <c r="P194" s="36">
        <v>3087838.38</v>
      </c>
      <c r="Q194" s="40">
        <v>2.4066281567819598</v>
      </c>
      <c r="R194" s="36">
        <v>879598.03</v>
      </c>
      <c r="S194" s="40">
        <v>2.6663289737017699</v>
      </c>
      <c r="T194" s="36">
        <v>61969.71</v>
      </c>
      <c r="U194" s="40">
        <v>4.8054321958259898</v>
      </c>
    </row>
    <row r="195" spans="1:21" ht="14.25" hidden="1" customHeight="1" x14ac:dyDescent="0.2">
      <c r="A195" s="38" t="s">
        <v>6</v>
      </c>
      <c r="B195" s="36">
        <f t="shared" si="159"/>
        <v>0</v>
      </c>
      <c r="C195" s="40" t="e">
        <f t="shared" si="160"/>
        <v>#DIV/0!</v>
      </c>
      <c r="D195" s="36"/>
      <c r="E195" s="40"/>
      <c r="F195" s="36"/>
      <c r="G195" s="40"/>
      <c r="H195" s="36">
        <f t="shared" si="163"/>
        <v>0</v>
      </c>
      <c r="I195" s="40" t="e">
        <f t="shared" ref="I195:I200" si="164">(J195*K195+L195*M195+N195*O195+P195*Q195+R195*S195+T195*U195)/H195</f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9"/>
        <v>0</v>
      </c>
      <c r="C196" s="40" t="e">
        <f>(D196*E196+F196*G196+J196*K196+L196*M196+N196*O196+P196*Q196+R196*S196+T196*U196)/(D196+F196+J196+L196+N196+P196+R196+T196)</f>
        <v>#DIV/0!</v>
      </c>
      <c r="D196" s="36"/>
      <c r="E196" s="40"/>
      <c r="F196" s="36"/>
      <c r="G196" s="40"/>
      <c r="H196" s="36">
        <f t="shared" si="163"/>
        <v>0</v>
      </c>
      <c r="I196" s="40" t="e">
        <f t="shared" si="164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9"/>
        <v>0</v>
      </c>
      <c r="C197" s="40" t="e">
        <f t="shared" ref="C197:C200" si="165">(D197*E197+F197*G197+J197*K197+L197*M197+N197*O197+P197*Q197+R197*S197+T197*U197)/(D197+F197+J197+L197+N197+P197+R197+T197)</f>
        <v>#DIV/0!</v>
      </c>
      <c r="D197" s="36"/>
      <c r="E197" s="40"/>
      <c r="F197" s="36"/>
      <c r="G197" s="40"/>
      <c r="H197" s="36">
        <f t="shared" si="163"/>
        <v>0</v>
      </c>
      <c r="I197" s="40" t="e">
        <f t="shared" si="164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9"/>
        <v>0</v>
      </c>
      <c r="C198" s="40" t="e">
        <f t="shared" si="165"/>
        <v>#DIV/0!</v>
      </c>
      <c r="D198" s="36"/>
      <c r="E198" s="40"/>
      <c r="F198" s="36"/>
      <c r="G198" s="40"/>
      <c r="H198" s="36">
        <f t="shared" si="163"/>
        <v>0</v>
      </c>
      <c r="I198" s="40" t="e">
        <f t="shared" si="164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>D199+F199+H199</f>
        <v>0</v>
      </c>
      <c r="C199" s="40" t="e">
        <f t="shared" si="165"/>
        <v>#DIV/0!</v>
      </c>
      <c r="D199" s="36"/>
      <c r="E199" s="40"/>
      <c r="F199" s="36"/>
      <c r="G199" s="40"/>
      <c r="H199" s="36">
        <f t="shared" si="163"/>
        <v>0</v>
      </c>
      <c r="I199" s="40" t="e">
        <f t="shared" si="164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7.25" hidden="1" customHeight="1" thickBot="1" x14ac:dyDescent="0.25">
      <c r="A200" s="39" t="s">
        <v>15</v>
      </c>
      <c r="B200" s="37">
        <f t="shared" ref="B200" si="166">D200+F200+H200</f>
        <v>0</v>
      </c>
      <c r="C200" s="41" t="e">
        <f t="shared" si="165"/>
        <v>#DIV/0!</v>
      </c>
      <c r="D200" s="37"/>
      <c r="E200" s="41"/>
      <c r="F200" s="37"/>
      <c r="G200" s="41"/>
      <c r="H200" s="37">
        <f t="shared" si="163"/>
        <v>0</v>
      </c>
      <c r="I200" s="41" t="e">
        <f t="shared" si="164"/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6"/>
    </row>
    <row r="202" spans="1:21" x14ac:dyDescent="0.2">
      <c r="A202" s="63" t="s">
        <v>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</row>
    <row r="203" spans="1:21" x14ac:dyDescent="0.2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">
      <c r="B204" s="12"/>
      <c r="C204" s="12"/>
    </row>
    <row r="205" spans="1:21" x14ac:dyDescent="0.2">
      <c r="B205" s="12"/>
      <c r="C205" s="12"/>
    </row>
    <row r="206" spans="1:21" x14ac:dyDescent="0.2">
      <c r="B206" s="12"/>
      <c r="C206" s="12"/>
    </row>
    <row r="207" spans="1:21" x14ac:dyDescent="0.2">
      <c r="B207" s="12"/>
      <c r="C207" s="12"/>
    </row>
    <row r="208" spans="1:21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2025-07-25T12:05:10Z</dcterms:modified>
</cp:coreProperties>
</file>