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S356" i="11" l="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F345" i="11" s="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C345" i="11" l="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F338" i="11" s="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F9" i="11" s="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F11" i="11" s="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J23" i="5" s="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5" s="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5" s="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L147" i="5" s="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5" s="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R224" i="5" s="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R234" i="5" s="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F239" i="11" s="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R248" i="5" s="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J234" i="5" s="1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R176" i="5" l="1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<sst xmlns="http://schemas.openxmlformats.org/spreadsheetml/2006/main" count="4423" uniqueCount="75">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</sst>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7"/>
  <sheetViews>
    <sheetView tabSelected="1" zoomScale="75" zoomScaleNormal="75" workbookViewId="0">
      <pane ySplit="8" topLeftCell="A321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0.89031293776802845</v>
      </c>
      <c r="D334" s="21">
        <f>'6.deposits by maturity NC'!B334</f>
        <v>113522478.57000001</v>
      </c>
      <c r="E334" s="22">
        <f>'6.deposits by maturity NC'!C334</f>
        <v>1.2273196767641719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211855845.19</v>
      </c>
      <c r="C336" s="22">
        <f>'2.deposits by maturity'!C336</f>
        <v>0.96321972228799446</v>
      </c>
      <c r="D336" s="21">
        <f>'6.deposits by maturity NC'!B336</f>
        <v>139641126.31</v>
      </c>
      <c r="E336" s="22">
        <f>'6.deposits by maturity NC'!C336</f>
        <v>1.3148617826856608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481392864.37999988</v>
      </c>
      <c r="C354" s="22">
        <f>'2.deposits by maturity'!C354</f>
        <v>1.4432358731035746</v>
      </c>
      <c r="D354" s="21">
        <f>'6.deposits by maturity NC'!B354</f>
        <v>389656743.23999989</v>
      </c>
      <c r="E354" s="22">
        <f>'6.deposits by maturity NC'!C354</f>
        <v>1.709609249176252</v>
      </c>
      <c r="F354" s="21">
        <f>'10.deposits by maturity FC'!B354</f>
        <v>91736121.139999986</v>
      </c>
      <c r="G354" s="22">
        <f>'10.deposits by maturity FC'!C354</f>
        <v>0.31179298107284237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B357" s="17"/>
      <c r="C357" s="18"/>
      <c r="D357" s="17"/>
      <c r="E357" s="18"/>
      <c r="F357" s="17"/>
      <c r="G357" s="18"/>
      <c r="I357" s="38"/>
      <c r="J357" s="38"/>
      <c r="K357" s="38"/>
      <c r="L357" s="38"/>
      <c r="M357" s="38"/>
      <c r="N357" s="38"/>
    </row>
    <row r="358" spans="1:14" x14ac:dyDescent="0.2">
      <c r="B358" s="17"/>
      <c r="C358" s="18"/>
      <c r="D358" s="17"/>
      <c r="E358" s="18"/>
      <c r="F358" s="17"/>
      <c r="G358" s="18"/>
      <c r="I358" s="38"/>
      <c r="J358" s="38"/>
      <c r="K358" s="38"/>
      <c r="L358" s="38"/>
      <c r="M358" s="38"/>
      <c r="N358" s="38"/>
    </row>
    <row r="359" spans="1:14" x14ac:dyDescent="0.2">
      <c r="B359" s="40"/>
      <c r="C359" s="40"/>
      <c r="D359" s="40"/>
      <c r="E359" s="40"/>
      <c r="F359" s="40"/>
      <c r="G359" s="40"/>
      <c r="I359" s="38"/>
      <c r="J359" s="38"/>
      <c r="K359" s="38"/>
      <c r="L359" s="38"/>
      <c r="M359" s="38"/>
      <c r="N359" s="38"/>
    </row>
    <row r="360" spans="1:14" x14ac:dyDescent="0.2">
      <c r="B360" s="40"/>
      <c r="C360" s="40"/>
      <c r="D360" s="40"/>
      <c r="E360" s="40"/>
      <c r="F360" s="40"/>
      <c r="G360" s="40"/>
      <c r="I360" s="38"/>
      <c r="J360" s="38"/>
      <c r="K360" s="38"/>
      <c r="L360" s="38"/>
      <c r="M360" s="38"/>
      <c r="N360" s="38"/>
    </row>
    <row r="361" spans="1:14" x14ac:dyDescent="0.2">
      <c r="B361" s="17"/>
      <c r="C361" s="17"/>
      <c r="D361" s="17"/>
      <c r="E361" s="17"/>
      <c r="F361" s="17"/>
      <c r="G361" s="17"/>
      <c r="I361" s="38"/>
      <c r="J361" s="38"/>
      <c r="K361" s="38"/>
      <c r="L361" s="38"/>
      <c r="M361" s="38"/>
      <c r="N361" s="38"/>
    </row>
    <row r="362" spans="1:14" x14ac:dyDescent="0.2">
      <c r="B362" s="17"/>
      <c r="C362" s="17"/>
      <c r="D362" s="17"/>
      <c r="E362" s="17"/>
      <c r="F362" s="17"/>
      <c r="G362" s="17"/>
      <c r="I362" s="38"/>
      <c r="J362" s="38"/>
      <c r="K362" s="38"/>
      <c r="L362" s="38"/>
      <c r="M362" s="38"/>
      <c r="N362" s="38"/>
    </row>
    <row r="363" spans="1:14" x14ac:dyDescent="0.2">
      <c r="B363" s="18"/>
      <c r="C363" s="18"/>
      <c r="D363" s="18"/>
      <c r="E363" s="18"/>
      <c r="F363" s="18"/>
      <c r="G363" s="18"/>
      <c r="I363" s="38"/>
      <c r="J363" s="38"/>
      <c r="K363" s="38"/>
      <c r="L363" s="38"/>
      <c r="M363" s="38"/>
      <c r="N363" s="38"/>
    </row>
    <row r="364" spans="1:14" x14ac:dyDescent="0.2">
      <c r="B364" s="18"/>
      <c r="C364" s="18"/>
      <c r="D364" s="18"/>
      <c r="E364" s="18"/>
      <c r="F364" s="18"/>
      <c r="G364" s="18"/>
      <c r="I364" s="38"/>
      <c r="J364" s="38"/>
      <c r="K364" s="38"/>
      <c r="L364" s="38"/>
      <c r="M364" s="38"/>
      <c r="N364" s="38"/>
    </row>
    <row r="365" spans="1:14" x14ac:dyDescent="0.2">
      <c r="B365" s="17"/>
      <c r="C365" s="18"/>
      <c r="D365" s="17"/>
      <c r="E365" s="18"/>
      <c r="F365" s="17"/>
      <c r="G365" s="18"/>
      <c r="I365" s="38"/>
      <c r="J365" s="38"/>
      <c r="K365" s="38"/>
      <c r="L365" s="38"/>
      <c r="M365" s="38"/>
      <c r="N365" s="38"/>
    </row>
    <row r="366" spans="1:14" x14ac:dyDescent="0.2">
      <c r="B366" s="17"/>
      <c r="C366" s="18"/>
      <c r="D366" s="17"/>
      <c r="E366" s="18"/>
      <c r="F366" s="17"/>
      <c r="G366" s="18"/>
      <c r="I366" s="38"/>
      <c r="J366" s="38"/>
      <c r="K366" s="38"/>
      <c r="L366" s="38"/>
      <c r="M366" s="38"/>
      <c r="N366" s="38"/>
    </row>
    <row r="367" spans="1:14" x14ac:dyDescent="0.2">
      <c r="B367" s="17"/>
      <c r="C367" s="18"/>
      <c r="D367" s="17"/>
      <c r="E367" s="18"/>
      <c r="F367" s="17"/>
      <c r="G367" s="18"/>
      <c r="I367" s="38"/>
      <c r="J367" s="38"/>
      <c r="K367" s="38"/>
      <c r="L367" s="38"/>
      <c r="M367" s="38"/>
      <c r="N367" s="38"/>
    </row>
    <row r="368" spans="1:14" x14ac:dyDescent="0.2">
      <c r="B368" s="17"/>
      <c r="C368" s="18"/>
      <c r="D368" s="17"/>
      <c r="E368" s="18"/>
      <c r="F368" s="17"/>
      <c r="G368" s="18"/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8"/>
      <c r="C370" s="18"/>
      <c r="D370" s="18"/>
      <c r="E370" s="18"/>
      <c r="F370" s="18"/>
      <c r="G370" s="18"/>
      <c r="I370" s="38"/>
      <c r="J370" s="38"/>
      <c r="K370" s="38"/>
      <c r="L370" s="38"/>
      <c r="M370" s="38"/>
      <c r="N370" s="38"/>
    </row>
    <row r="371" spans="2:14" x14ac:dyDescent="0.2">
      <c r="B371" s="18"/>
      <c r="C371" s="18"/>
      <c r="D371" s="18"/>
      <c r="E371" s="18"/>
      <c r="F371" s="18"/>
      <c r="G371" s="18"/>
      <c r="I371" s="38"/>
      <c r="J371" s="38"/>
      <c r="K371" s="38"/>
      <c r="L371" s="38"/>
      <c r="M371" s="38"/>
      <c r="N371" s="38"/>
    </row>
    <row r="372" spans="2:14" x14ac:dyDescent="0.2">
      <c r="B372" s="18"/>
      <c r="C372" s="18"/>
      <c r="D372" s="18"/>
      <c r="E372" s="18"/>
      <c r="F372" s="18"/>
      <c r="G372" s="18"/>
    </row>
    <row r="373" spans="2:14" x14ac:dyDescent="0.2">
      <c r="B373" s="18"/>
      <c r="C373" s="18"/>
      <c r="D373" s="18"/>
      <c r="E373" s="18"/>
      <c r="F373" s="18"/>
      <c r="G373" s="18"/>
    </row>
    <row r="374" spans="2:14" x14ac:dyDescent="0.2">
      <c r="B374" s="18"/>
      <c r="C374" s="18"/>
      <c r="D374" s="18"/>
      <c r="E374" s="18"/>
      <c r="F374" s="18"/>
      <c r="G374" s="18"/>
    </row>
    <row r="375" spans="2:14" x14ac:dyDescent="0.2">
      <c r="B375" s="18"/>
      <c r="C375" s="18"/>
      <c r="D375" s="18"/>
      <c r="E375" s="18"/>
      <c r="F375" s="18"/>
      <c r="G375" s="18"/>
    </row>
    <row r="376" spans="2:14" x14ac:dyDescent="0.2">
      <c r="B376" s="18"/>
      <c r="C376" s="18"/>
      <c r="D376" s="18"/>
      <c r="E376" s="18"/>
      <c r="F376" s="18"/>
      <c r="G376" s="18"/>
    </row>
    <row r="377" spans="2:14" x14ac:dyDescent="0.2">
      <c r="B377" s="18"/>
      <c r="C377" s="18"/>
      <c r="D377" s="18"/>
      <c r="E377" s="18"/>
      <c r="F377" s="18"/>
      <c r="G377" s="18"/>
    </row>
    <row r="378" spans="2:14" x14ac:dyDescent="0.2">
      <c r="B378" s="18"/>
      <c r="C378" s="18"/>
      <c r="D378" s="18"/>
      <c r="E378" s="18"/>
      <c r="F378" s="18"/>
      <c r="G378" s="18"/>
    </row>
    <row r="379" spans="2:14" x14ac:dyDescent="0.2">
      <c r="B379" s="18"/>
      <c r="C379" s="18"/>
      <c r="D379" s="18"/>
      <c r="E379" s="18"/>
      <c r="F379" s="18"/>
      <c r="G379" s="18"/>
    </row>
    <row r="380" spans="2:14" x14ac:dyDescent="0.2">
      <c r="B380" s="18"/>
      <c r="C380" s="18"/>
      <c r="D380" s="18"/>
      <c r="E380" s="18"/>
      <c r="F380" s="18"/>
      <c r="G380" s="18"/>
    </row>
    <row r="381" spans="2:14" x14ac:dyDescent="0.2">
      <c r="B381" s="18"/>
      <c r="C381" s="18"/>
      <c r="D381" s="18"/>
      <c r="E381" s="18"/>
      <c r="F381" s="18"/>
      <c r="G381" s="18"/>
    </row>
    <row r="382" spans="2:14" x14ac:dyDescent="0.2">
      <c r="B382" s="18"/>
      <c r="C382" s="18"/>
      <c r="D382" s="18"/>
      <c r="E382" s="18"/>
      <c r="F382" s="18"/>
      <c r="G382" s="18"/>
    </row>
    <row r="383" spans="2:14" x14ac:dyDescent="0.2">
      <c r="B383" s="17"/>
      <c r="C383" s="18"/>
      <c r="D383" s="17"/>
      <c r="E383" s="18"/>
      <c r="F383" s="17"/>
      <c r="G383" s="18"/>
    </row>
    <row r="384" spans="2:14" x14ac:dyDescent="0.2">
      <c r="B384" s="17"/>
      <c r="C384" s="18"/>
      <c r="D384" s="17"/>
      <c r="E384" s="18"/>
      <c r="F384" s="17"/>
      <c r="G384" s="18"/>
    </row>
    <row r="385" spans="2:7" x14ac:dyDescent="0.2">
      <c r="B385" s="17"/>
      <c r="C385" s="18"/>
      <c r="D385" s="17"/>
      <c r="E385" s="18"/>
      <c r="F385" s="17"/>
      <c r="G385" s="18"/>
    </row>
    <row r="386" spans="2:7" x14ac:dyDescent="0.2">
      <c r="B386" s="17"/>
      <c r="C386" s="18"/>
      <c r="D386" s="17"/>
      <c r="E386" s="18"/>
      <c r="F386" s="17"/>
      <c r="G386" s="18"/>
    </row>
    <row r="387" spans="2:7" x14ac:dyDescent="0.2">
      <c r="B387" s="17"/>
      <c r="C387" s="18"/>
      <c r="D387" s="17"/>
      <c r="E387" s="18"/>
      <c r="F387" s="17"/>
      <c r="G387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0.89031293776802845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0.43170484121548919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211855845.19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0.96321972228799446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9">
        <f>'3.deposits individuals'!H336+'4.deposits legal entities'!H336+'5.deposits non-residents'!H168</f>
        <v>1984894.97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0.81552919578409655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481392864.37999988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1.4432358731035746</v>
      </c>
      <c r="D354" s="29">
        <f>'3.deposits individuals'!D354+'4.deposits legal entities'!D354+'5.deposits non-residents'!D186</f>
        <v>463551488.02999997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1.2273448770559858</v>
      </c>
      <c r="F354" s="29">
        <f t="shared" si="34"/>
        <v>17841376.350000001</v>
      </c>
      <c r="G354" s="28">
        <f t="shared" si="35"/>
        <v>7.0524775878067283</v>
      </c>
      <c r="H354" s="29">
        <f>'3.deposits individuals'!H354+'4.deposits legal entities'!H354+'5.deposits non-residents'!H186</f>
        <v>1244936.81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1.2371843053624538</v>
      </c>
      <c r="J354" s="29">
        <f>'3.deposits individuals'!J354+'4.deposits legal entities'!J354+'5.deposits non-residents'!J186</f>
        <v>1171338.42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4.6418677797659882</v>
      </c>
      <c r="L354" s="29">
        <f>'3.deposits individuals'!L354+'4.deposits legal entities'!L354+'5.deposits non-residents'!L186</f>
        <v>2056439.8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5.5180238929435221</v>
      </c>
      <c r="N354" s="29">
        <f>'3.deposits individuals'!N354+'4.deposits legal entities'!N354+'5.deposits non-residents'!N186</f>
        <v>9494308.7899999991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7.2204984580768077</v>
      </c>
      <c r="P354" s="29">
        <f>'3.deposits individuals'!P354+'4.deposits legal entities'!P354+'5.deposits non-residents'!P186</f>
        <v>3851315.3200000003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10.035542150804718</v>
      </c>
      <c r="R354" s="29">
        <f>'3.deposits individuals'!R354+'4.deposits legal entities'!R354+'5.deposits non-residents'!R186</f>
        <v>23037.210000000003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12.906481778826528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 t="e">
        <f t="shared" si="35"/>
        <v>#DIV/0!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 t="e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#DIV/0!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" si="36">H356+J356+L356+N356+P356+R356</f>
        <v>25357394.32</v>
      </c>
      <c r="G356" s="34">
        <f t="shared" ref="G356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5.0999999999999996" customHeight="1" x14ac:dyDescent="0.2">
      <c r="R357" s="6"/>
    </row>
    <row r="358" spans="1:19" ht="13.5" customHeight="1" x14ac:dyDescent="0.2">
      <c r="A358" s="9" t="s">
        <v>55</v>
      </c>
      <c r="B358" s="8"/>
      <c r="C358" s="8"/>
      <c r="D358" s="8"/>
      <c r="E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401294118.99999994</v>
      </c>
      <c r="C354" s="28">
        <f>('7.individuals NC'!B354*'7.individuals NC'!C354+'11.individulas FC'!B354*'11.individulas FC'!C354)/('7.individuals NC'!B354+'11.individulas FC'!B354)</f>
        <v>1.5800614258513463</v>
      </c>
      <c r="D354" s="29">
        <f>'7.individuals NC'!D354+'11.individulas FC'!D354</f>
        <v>392198741.45999998</v>
      </c>
      <c r="E354" s="28">
        <f>('7.individuals NC'!D354*'7.individuals NC'!E354+'11.individulas FC'!D354*'11.individulas FC'!E354)/('7.individuals NC'!D354+'11.individulas FC'!D354)</f>
        <v>1.410735539905166</v>
      </c>
      <c r="F354" s="29">
        <f t="shared" si="34"/>
        <v>9095377.540000001</v>
      </c>
      <c r="G354" s="28">
        <f t="shared" si="35"/>
        <v>8.8815064810602777</v>
      </c>
      <c r="H354" s="29">
        <f>'7.individuals NC'!H354+'11.individulas FC'!H354</f>
        <v>907327.3</v>
      </c>
      <c r="I354" s="28">
        <f>('7.individuals NC'!H354*'7.individuals NC'!I354+'11.individulas FC'!H354*'11.individulas FC'!I354)/('7.individuals NC'!H354+'11.individulas FC'!H354)</f>
        <v>1.3423898739738123</v>
      </c>
      <c r="J354" s="29">
        <f>'7.individuals NC'!J354+'11.individulas FC'!J354</f>
        <v>785556.94</v>
      </c>
      <c r="K354" s="28">
        <f>('7.individuals NC'!J354*'7.individuals NC'!K354+'11.individulas FC'!J354*'11.individulas FC'!K354)/('7.individuals NC'!J354+'11.individulas FC'!J354)</f>
        <v>5.3464739750119223</v>
      </c>
      <c r="L354" s="29">
        <f>'7.individuals NC'!L354+'11.individulas FC'!L354</f>
        <v>1325714</v>
      </c>
      <c r="M354" s="28">
        <f>('7.individuals NC'!L354*'7.individuals NC'!M354+'11.individulas FC'!L354*'11.individulas FC'!M354)/('7.individuals NC'!L354+'11.individulas FC'!L354)</f>
        <v>6.9694612850886379</v>
      </c>
      <c r="N354" s="29">
        <f>'7.individuals NC'!N354+'11.individulas FC'!N354</f>
        <v>3371342.76</v>
      </c>
      <c r="O354" s="28">
        <f>('7.individuals NC'!N354*'7.individuals NC'!O354+'11.individulas FC'!N354*'11.individulas FC'!O354)/('7.individuals NC'!N354+'11.individulas FC'!N354)</f>
        <v>10.587673803627171</v>
      </c>
      <c r="P354" s="29">
        <f>'7.individuals NC'!P354+'11.individulas FC'!P354</f>
        <v>2684158.7999999998</v>
      </c>
      <c r="Q354" s="28">
        <f>('7.individuals NC'!P354*'7.individuals NC'!Q354+'11.individulas FC'!P354*'11.individulas FC'!Q354)/('7.individuals NC'!P354+'11.individulas FC'!P354)</f>
        <v>11.233674681505423</v>
      </c>
      <c r="R354" s="30">
        <f>'7.individuals NC'!R354+'11.individulas FC'!R354</f>
        <v>21277.74</v>
      </c>
      <c r="S354" s="31">
        <f>('7.individuals NC'!R354*'7.individuals NC'!S354+'11.individulas FC'!R354*'11.individulas FC'!S354)/('7.individuals NC'!R354+'11.individulas FC'!R354)</f>
        <v>12.950213688107867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" si="36">H356+J356+L356+N356+P356+R356</f>
        <v>12097371.069999998</v>
      </c>
      <c r="G356" s="34">
        <f t="shared" ref="G356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2.7395215832370909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1.0719149076230072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26141667.879999995</v>
      </c>
      <c r="C336" s="28">
        <f>('8.legal entities NC'!B336*'8.legal entities NC'!C336+'12.legal entities FC'!B336*'12.legal entities FC'!C336)/('8.legal entities NC'!B336+'12.legal entities FC'!B336)</f>
        <v>2.3628660055411936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9">
        <f>'8.legal entities NC'!H336+'12.legal entities FC'!H336</f>
        <v>172302.72</v>
      </c>
      <c r="I336" s="28">
        <f>('8.legal entities NC'!H336*'8.legal entities NC'!I336+'12.legal entities FC'!H336*'12.legal entities FC'!I336)/('8.legal entities NC'!H336+'12.legal entities FC'!H336)</f>
        <v>0.84563926210799278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25465939.089999996</v>
      </c>
      <c r="C354" s="28">
        <f>('8.legal entities NC'!B354*'8.legal entities NC'!C354+'12.legal entities FC'!B354*'12.legal entities FC'!C354)/('8.legal entities NC'!B354+'12.legal entities FC'!B354)</f>
        <v>1.7970744787326813</v>
      </c>
      <c r="D354" s="29">
        <f>'8.legal entities NC'!D354+'12.legal entities FC'!D354</f>
        <v>18710259.129999999</v>
      </c>
      <c r="E354" s="28">
        <f>('8.legal entities NC'!D354*'8.legal entities NC'!E354+'12.legal entities FC'!D354*'12.legal entities FC'!E354)/('8.legal entities NC'!D354+'12.legal entities FC'!D354)</f>
        <v>0.46980630803802259</v>
      </c>
      <c r="F354" s="29">
        <f t="shared" si="34"/>
        <v>6755679.9600000009</v>
      </c>
      <c r="G354" s="28">
        <f t="shared" si="35"/>
        <v>5.4730229481297021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</v>
      </c>
      <c r="K354" s="28">
        <f>('8.legal entities NC'!J354*'8.legal entities NC'!K354+'12.legal entities FC'!J354*'12.legal entities FC'!K354)/('8.legal entities NC'!J354+'12.legal entities FC'!J354)</f>
        <v>4.5211550560867577</v>
      </c>
      <c r="L354" s="29">
        <f>'8.legal entities NC'!L354+'12.legal entities FC'!L354</f>
        <v>355591.3</v>
      </c>
      <c r="M354" s="28">
        <f>('8.legal entities NC'!L354*'8.legal entities NC'!M354+'12.legal entities FC'!L354*'12.legal entities FC'!M354)/('8.legal entities NC'!L354+'12.legal entities FC'!L354)</f>
        <v>1.8284998983383449</v>
      </c>
      <c r="N354" s="29">
        <f>'8.legal entities NC'!N354+'12.legal entities FC'!N354</f>
        <v>5545786.2400000002</v>
      </c>
      <c r="O354" s="28">
        <f>('8.legal entities NC'!N354*'8.legal entities NC'!O354+'12.legal entities FC'!N354*'12.legal entities FC'!O354)/('8.legal entities NC'!N354+'12.legal entities FC'!N354)</f>
        <v>5.4818129152413828</v>
      </c>
      <c r="P354" s="29">
        <f>'8.legal entities NC'!P354+'12.legal entities FC'!P354</f>
        <v>735250.07000000007</v>
      </c>
      <c r="Q354" s="28">
        <f>('8.legal entities NC'!P354*'8.legal entities NC'!Q354+'12.legal entities FC'!P354*'12.legal entities FC'!Q354)/('8.legal entities NC'!P354+'12.legal entities FC'!P354)</f>
        <v>7.1860527552210884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 t="e">
        <f t="shared" si="35"/>
        <v>#DIV/0!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>
        <f>'8.legal entities NC'!R355+'12.legal entities FC'!R355</f>
        <v>0</v>
      </c>
      <c r="S355" s="31" t="e">
        <f>('8.legal entities NC'!R355*'8.legal entities NC'!S355+'12.legal entities FC'!R355*'12.legal entities FC'!S355)/('8.legal entities NC'!R355+'12.legal entities FC'!R355)</f>
        <v>#DIV/0!</v>
      </c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" si="36">H356+J356+L356+N356+P356+R356</f>
        <v>9052669.9299999997</v>
      </c>
      <c r="G356" s="34">
        <f t="shared" ref="G356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4.5" customHeight="1" x14ac:dyDescent="0.2">
      <c r="R357" s="6"/>
    </row>
    <row r="358" spans="1:19" x14ac:dyDescent="0.2">
      <c r="A358" s="9" t="s">
        <v>58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54632806.289999992</v>
      </c>
      <c r="C186" s="28">
        <f>('9.non-residents NC'!B186*'9.non-residents NC'!C186+'13.non-residents FC'!B186*'13.non-residents FC'!C186)/('9.non-residents NC'!B186+'13.non-residents FC'!B186)</f>
        <v>0.27327726460818397</v>
      </c>
      <c r="D186" s="29">
        <f>'9.non-residents NC'!D186+'13.non-residents FC'!D186</f>
        <v>52642487.439999998</v>
      </c>
      <c r="E186" s="28">
        <f>('9.non-residents NC'!D186*'9.non-residents NC'!E186+'13.non-residents FC'!D186*'13.non-residents FC'!E186)/('9.non-residents NC'!D186+'13.non-residents FC'!D186)</f>
        <v>0.13028721420349351</v>
      </c>
      <c r="F186" s="29">
        <f t="shared" si="30"/>
        <v>1990318.85</v>
      </c>
      <c r="G186" s="28">
        <f t="shared" si="31"/>
        <v>4.0552602029066795</v>
      </c>
      <c r="H186" s="29">
        <f>'9.non-residents NC'!H186+'13.non-residents FC'!H186</f>
        <v>315193.16000000003</v>
      </c>
      <c r="I186" s="28">
        <f>('9.non-residents NC'!H186*'9.non-residents NC'!I186+'13.non-residents FC'!H186*'13.non-residents FC'!I186)/('9.non-residents NC'!H186+'13.non-residents FC'!H186)</f>
        <v>0.38024706532337138</v>
      </c>
      <c r="J186" s="29">
        <f>'9.non-residents NC'!J186+'13.non-residents FC'!J186</f>
        <v>289145.48</v>
      </c>
      <c r="K186" s="28">
        <f>('9.non-residents NC'!J186*'9.non-residents NC'!K186+'13.non-residents FC'!J186*'13.non-residents FC'!K186)/('9.non-residents NC'!J186+'13.non-residents FC'!J186)</f>
        <v>2.7679215161862425</v>
      </c>
      <c r="L186" s="29">
        <f>'9.non-residents NC'!L186+'13.non-residents FC'!L186</f>
        <v>375134.5</v>
      </c>
      <c r="M186" s="28">
        <f>('9.non-residents NC'!L186*'9.non-residents NC'!M186+'13.non-residents FC'!L186*'13.non-residents FC'!M186)/('9.non-residents NC'!L186+'13.non-residents FC'!L186)</f>
        <v>3.8860006125802893</v>
      </c>
      <c r="N186" s="29">
        <f>'9.non-residents NC'!N186+'13.non-residents FC'!N186</f>
        <v>577179.79</v>
      </c>
      <c r="O186" s="28">
        <f>('9.non-residents NC'!N186*'9.non-residents NC'!O186+'13.non-residents FC'!N186*'13.non-residents FC'!O186)/('9.non-residents NC'!N186+'13.non-residents FC'!N186)</f>
        <v>4.2586416963767881</v>
      </c>
      <c r="P186" s="29">
        <f>'9.non-residents NC'!P186+'13.non-residents FC'!P186</f>
        <v>431906.44999999995</v>
      </c>
      <c r="Q186" s="28">
        <f>('9.non-residents NC'!P186*'9.non-residents NC'!Q186+'13.non-residents FC'!P186*'13.non-residents FC'!Q186)/('9.non-residents NC'!P186+'13.non-residents FC'!P186)</f>
        <v>7.4403257601269681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" si="32">H188+J188+L188+N188+P188+R188</f>
        <v>4207353.32</v>
      </c>
      <c r="G188" s="34">
        <f t="shared" ref="G188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1.2273196767641719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0.59684369133208803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139641126.31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1.3148617826856608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9">
        <f>'7.individuals NC'!H336+'8.legal entities NC'!H336+'9.non-residents NC'!H168</f>
        <v>484734.48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2.809388509560943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389656743.23999989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1.709609249176252</v>
      </c>
      <c r="D354" s="29">
        <f>'7.individuals NC'!D354+'8.legal entities NC'!D354+'9.non-residents NC'!D186</f>
        <v>380411292.19999999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1.488593155894492</v>
      </c>
      <c r="F354" s="29">
        <f t="shared" si="30"/>
        <v>9245451.0399999991</v>
      </c>
      <c r="G354" s="28">
        <f t="shared" si="31"/>
        <v>10.803488745001246</v>
      </c>
      <c r="H354" s="29">
        <f>'7.individuals NC'!H354+'8.legal entities NC'!H354+'9.non-residents NC'!H186</f>
        <v>806075.31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1.3887880504614378</v>
      </c>
      <c r="J354" s="29">
        <f>'7.individuals NC'!J354+'8.legal entities NC'!J354+'9.non-residents NC'!J186</f>
        <v>606544.55999999994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6.0833523911252314</v>
      </c>
      <c r="L354" s="29">
        <f>'7.individuals NC'!L354+'8.legal entities NC'!L354+'9.non-residents NC'!L186</f>
        <v>955704.2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8.5995382279370549</v>
      </c>
      <c r="N354" s="29">
        <f>'7.individuals NC'!N354+'8.legal entities NC'!N354+'9.non-residents NC'!N186</f>
        <v>4282314.2299999995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12.206732119936021</v>
      </c>
      <c r="P354" s="29">
        <f>'7.individuals NC'!P354+'8.legal entities NC'!P354+'9.non-residents NC'!P186</f>
        <v>2573875.37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13.324355459370967</v>
      </c>
      <c r="R354" s="29">
        <f>'7.individuals NC'!R354+'8.legal entities NC'!R354+'9.non-residents NC'!R186</f>
        <v>20937.370000000003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13.704032354588962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" si="32">H356+J356+L356+N356+P356+R356</f>
        <v>13772733.110000001</v>
      </c>
      <c r="G356" s="34">
        <f t="shared" ref="G356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4.5" customHeight="1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367322553.50999993</v>
      </c>
      <c r="C354" s="28">
        <f t="shared" si="155"/>
        <v>1.7009797156356481</v>
      </c>
      <c r="D354" s="29">
        <v>360268715.75</v>
      </c>
      <c r="E354" s="28">
        <v>1.5305454769826199</v>
      </c>
      <c r="F354" s="29">
        <f t="shared" si="156"/>
        <v>7053837.7599999998</v>
      </c>
      <c r="G354" s="28">
        <f t="shared" si="157"/>
        <v>10.405762327385894</v>
      </c>
      <c r="H354" s="29">
        <v>760513.4</v>
      </c>
      <c r="I354" s="28">
        <v>1.1790772311178199</v>
      </c>
      <c r="J354" s="29">
        <v>530202.69999999995</v>
      </c>
      <c r="K354" s="28">
        <v>6.2778384214188296</v>
      </c>
      <c r="L354" s="29">
        <v>881024.75</v>
      </c>
      <c r="M354" s="28">
        <v>8.7003935413846207</v>
      </c>
      <c r="N354" s="29">
        <v>2781087.15</v>
      </c>
      <c r="O354" s="28">
        <v>11.983943623953001</v>
      </c>
      <c r="P354" s="29">
        <v>2081584.88</v>
      </c>
      <c r="Q354" s="28">
        <v>13.4105547923657</v>
      </c>
      <c r="R354" s="30">
        <v>19424.88</v>
      </c>
      <c r="S354" s="31">
        <v>13.717796949067399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" si="158">D356+H356+J356+L356+N356+P356+R356</f>
        <v>438513058.93999988</v>
      </c>
      <c r="C356" s="34">
        <f t="shared" ref="C356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" si="160">H356+J356+L356+N356+P356+R356</f>
        <v>9684661.6000000015</v>
      </c>
      <c r="G356" s="34">
        <f t="shared" ref="G356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3.7445860020565132</v>
      </c>
      <c r="D334" s="29">
        <v>7507578.75</v>
      </c>
      <c r="E334" s="28">
        <v>1.2530825220314901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11918199.849999998</v>
      </c>
      <c r="C336" s="28">
        <f t="shared" ref="C336" si="121">(D336*E336+H336*I336+J336*K336+L336*M336+N336*O336+P336*Q336+R336*S336)/(D336+H336+J336+L336+N336+P336+R336)</f>
        <v>4.2649719303372908</v>
      </c>
      <c r="D336" s="29">
        <v>8546382.1400000006</v>
      </c>
      <c r="E336" s="28">
        <v>1.1670563082263499</v>
      </c>
      <c r="F336" s="29">
        <f t="shared" ref="F336" si="122">H336+J336+L336+N336+P336+R336</f>
        <v>3371817.71</v>
      </c>
      <c r="G336" s="28">
        <f t="shared" ref="G336" si="123">(H336*I336+J336*K336+L336*M336+N336*O336+P336*Q336+R336*S336)/(H336+J336+L336+N336+P336+R336)</f>
        <v>12.117107787360215</v>
      </c>
      <c r="H336" s="29">
        <v>163378.12</v>
      </c>
      <c r="I336" s="28">
        <v>0.86102193488332512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13333977.959999999</v>
      </c>
      <c r="C354" s="28">
        <f t="shared" si="153"/>
        <v>2.2736902009998494</v>
      </c>
      <c r="D354" s="29">
        <v>11490683.93</v>
      </c>
      <c r="E354" s="28">
        <v>0.70647099503850019</v>
      </c>
      <c r="F354" s="29">
        <f t="shared" si="154"/>
        <v>1843294.0299999998</v>
      </c>
      <c r="G354" s="28">
        <f t="shared" si="155"/>
        <v>12.04338524239671</v>
      </c>
      <c r="H354" s="29">
        <v>22416.15</v>
      </c>
      <c r="I354" s="28">
        <v>9.0281840771051201</v>
      </c>
      <c r="J354" s="29">
        <v>70056</v>
      </c>
      <c r="K354" s="28">
        <v>4.3394761333790095</v>
      </c>
      <c r="L354" s="29">
        <v>53618.38</v>
      </c>
      <c r="M354" s="28">
        <v>6.5184305437799495</v>
      </c>
      <c r="N354" s="29">
        <v>1375964.13</v>
      </c>
      <c r="O354" s="28">
        <v>12.6565047684782</v>
      </c>
      <c r="P354" s="29">
        <v>321239.37</v>
      </c>
      <c r="Q354" s="28">
        <v>12.2298595944202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" si="156">D356+H356+J356+L356+N356+P356+R356</f>
        <v>18821207.589999996</v>
      </c>
      <c r="C356" s="34">
        <f t="shared" ref="C356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" si="158">H356+J356+L356+N356+P356+R356</f>
        <v>3624234.42</v>
      </c>
      <c r="G356" s="34">
        <f t="shared" ref="G356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9000211.7699999977</v>
      </c>
      <c r="C186" s="28">
        <f t="shared" si="147"/>
        <v>1.22610721669719</v>
      </c>
      <c r="D186" s="29">
        <v>8651892.5199999996</v>
      </c>
      <c r="E186" s="28">
        <v>0.78042551720233311</v>
      </c>
      <c r="F186" s="29">
        <f t="shared" si="148"/>
        <v>348319.25</v>
      </c>
      <c r="G186" s="28">
        <f t="shared" si="149"/>
        <v>12.296383011561922</v>
      </c>
      <c r="H186" s="29">
        <v>23145.759999999998</v>
      </c>
      <c r="I186" s="28">
        <v>0.88079181240970295</v>
      </c>
      <c r="J186" s="29">
        <v>6285.86</v>
      </c>
      <c r="K186" s="28">
        <v>9.114278428090989</v>
      </c>
      <c r="L186" s="29">
        <v>21061.07</v>
      </c>
      <c r="M186" s="28">
        <v>9.6787614257015395</v>
      </c>
      <c r="N186" s="29">
        <v>125262.95</v>
      </c>
      <c r="O186" s="28">
        <v>12.212505513402</v>
      </c>
      <c r="P186" s="29">
        <v>171051.12</v>
      </c>
      <c r="Q186" s="28">
        <v>14.330861198102598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" si="150">D188+H188+J188+L188+N188+P188+R188</f>
        <v>10563255.15</v>
      </c>
      <c r="C188" s="34">
        <f t="shared" ref="C188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" si="152">H188+J188+L188+N188+P188+R188</f>
        <v>463837.09</v>
      </c>
      <c r="G188" s="34">
        <f t="shared" ref="G188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5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91736121.139999986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0.31179298107284237</v>
      </c>
      <c r="D354" s="29">
        <f>'11.individulas FC'!D354+'12.legal entities FC'!D354+'13.non-residents FC'!D186</f>
        <v>83140195.830000013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3.1992925501869135E-2</v>
      </c>
      <c r="F354" s="29">
        <f t="shared" si="34"/>
        <v>8595925.3099999987</v>
      </c>
      <c r="G354" s="28">
        <f t="shared" si="35"/>
        <v>3.0180323415234502</v>
      </c>
      <c r="H354" s="29">
        <f>'11.individulas FC'!H354+'12.legal entities FC'!H354+'13.non-residents FC'!H186</f>
        <v>438861.5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0.95872735293481037</v>
      </c>
      <c r="J354" s="29">
        <f>'11.individulas FC'!J354+'12.legal entities FC'!J354+'13.non-residents FC'!J186</f>
        <v>564793.8600000001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3.093825721830616</v>
      </c>
      <c r="L354" s="29">
        <f>'11.individulas FC'!L354+'12.legal entities FC'!L354+'13.non-residents FC'!L186</f>
        <v>1100735.5999999999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2.8425256240463188</v>
      </c>
      <c r="N354" s="29">
        <f>'11.individulas FC'!N354+'12.legal entities FC'!N354+'13.non-residents FC'!N186</f>
        <v>5211994.5599999996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3.1236754245000578</v>
      </c>
      <c r="P354" s="29">
        <f>'11.individulas FC'!P354+'12.legal entities FC'!P354+'13.non-residents FC'!P186</f>
        <v>1277439.9500000002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3.4090110395404492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" si="36">H356+J356+L356+N356+P356+R356</f>
        <v>11602061.210000001</v>
      </c>
      <c r="G356" s="34">
        <f t="shared" ref="G356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4.5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55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33971565.489999995</v>
      </c>
      <c r="C354" s="28">
        <f t="shared" si="149"/>
        <v>0.27261461470258558</v>
      </c>
      <c r="D354" s="29">
        <v>31930025.710000001</v>
      </c>
      <c r="E354" s="28">
        <v>5.8911631054868997E-2</v>
      </c>
      <c r="F354" s="29">
        <f t="shared" si="150"/>
        <v>2041539.78</v>
      </c>
      <c r="G354" s="28">
        <f t="shared" si="151"/>
        <v>3.6149652409418156</v>
      </c>
      <c r="H354" s="29">
        <v>146813.9</v>
      </c>
      <c r="I354" s="28">
        <v>2.1883687171310102</v>
      </c>
      <c r="J354" s="29">
        <v>255354.24000000005</v>
      </c>
      <c r="K354" s="28">
        <v>3.4126429794155801</v>
      </c>
      <c r="L354" s="29">
        <v>444689.25</v>
      </c>
      <c r="M354" s="28">
        <v>3.5401133564618394</v>
      </c>
      <c r="N354" s="29">
        <v>590255.61</v>
      </c>
      <c r="O354" s="28">
        <v>4.0089170930539693</v>
      </c>
      <c r="P354" s="29">
        <v>602573.92000000004</v>
      </c>
      <c r="Q354" s="28">
        <v>3.7136666394390301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" si="152">D356+H356+J356+L356+N356+P356+R356</f>
        <v>39713783.050000004</v>
      </c>
      <c r="C356" s="34">
        <f t="shared" ref="C356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" si="154">H356+J356+L356+N356+P356+R356</f>
        <v>2412709.4700000002</v>
      </c>
      <c r="G356" s="34">
        <f t="shared" ref="G356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56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12131961.129999999</v>
      </c>
      <c r="C354" s="28">
        <f t="shared" si="154"/>
        <v>1.2732363730875218</v>
      </c>
      <c r="D354" s="29">
        <v>7219575.2000000002</v>
      </c>
      <c r="E354" s="28">
        <v>9.3130528593981493E-2</v>
      </c>
      <c r="F354" s="29">
        <f t="shared" si="155"/>
        <v>4912385.93</v>
      </c>
      <c r="G354" s="28">
        <f t="shared" si="156"/>
        <v>3.0075998798815857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4169822.11</v>
      </c>
      <c r="O354" s="28">
        <v>3.1142973777842995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" si="157">D356+H356+J356+L356+N356+P356+R356</f>
        <v>15634054.870000001</v>
      </c>
      <c r="C356" s="34">
        <f t="shared" ref="C356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" si="159">H356+J356+L356+N356+P356+R356</f>
        <v>5445835.5099999998</v>
      </c>
      <c r="G356" s="34">
        <f t="shared" ref="G356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75" zoomScaleNormal="75" workbookViewId="0">
      <pane xSplit="1" ySplit="8" topLeftCell="B153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45632594.519999996</v>
      </c>
      <c r="C186" s="28">
        <f t="shared" si="146"/>
        <v>8.5348626322201027E-2</v>
      </c>
      <c r="D186" s="29">
        <v>43990594.920000002</v>
      </c>
      <c r="E186" s="28">
        <v>2.4206388386801996E-3</v>
      </c>
      <c r="F186" s="29">
        <f t="shared" si="147"/>
        <v>1641999.6</v>
      </c>
      <c r="G186" s="28">
        <f t="shared" si="148"/>
        <v>2.3070614117080162</v>
      </c>
      <c r="H186" s="29">
        <v>292047.40000000002</v>
      </c>
      <c r="I186" s="28">
        <v>0.34057717411625599</v>
      </c>
      <c r="J186" s="29">
        <v>282859.62</v>
      </c>
      <c r="K186" s="28">
        <v>2.6268893283530499</v>
      </c>
      <c r="L186" s="29">
        <v>354073.43</v>
      </c>
      <c r="M186" s="28">
        <v>3.5414343993560902</v>
      </c>
      <c r="N186" s="29">
        <v>451916.84</v>
      </c>
      <c r="O186" s="28">
        <v>2.0539784543103097</v>
      </c>
      <c r="P186" s="29">
        <v>260855.33</v>
      </c>
      <c r="Q186" s="28">
        <v>2.9219829527730901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" si="149">D188+H188+J188+L188+N188+P188+R188</f>
        <v>65851616.119999997</v>
      </c>
      <c r="C188" s="34">
        <f t="shared" ref="C188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" si="151">H188+J188+L188+N188+P188+R188</f>
        <v>3743516.23</v>
      </c>
      <c r="G188" s="34">
        <f t="shared" ref="G188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2025-01-27T11:18:11Z</dcterms:modified>
</cp:coreProperties>
</file>