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56" i="11" l="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F347" i="5" l="1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344" i="5" s="1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I346" i="5" l="1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B343" i="5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4" l="1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D340" i="5" s="1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B341" i="5" l="1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T270" i="5" s="1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P272" i="5" s="1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B268" i="11" l="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<sst xmlns="http://schemas.openxmlformats.org/spreadsheetml/2006/main" count="4469" uniqueCount="92">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</sst>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88"/>
  <sheetViews>
    <sheetView tabSelected="1" zoomScale="75" zoomScaleNormal="75" workbookViewId="0">
      <pane ySplit="8" topLeftCell="A321" activePane="bottomLeft" state="frozen"/>
      <selection activeCell="A127" sqref="A127:XFD128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16" s="8" customFormat="1" ht="14.25" customHeight="1" x14ac:dyDescent="0.2">
      <c r="A353" s="46" t="s">
        <v>8</v>
      </c>
      <c r="B353" s="49">
        <f t="shared" si="40"/>
        <v>555423884</v>
      </c>
      <c r="C353" s="50">
        <f t="shared" si="41"/>
        <v>3.413871184439198</v>
      </c>
      <c r="D353" s="43">
        <f>'6.по срокам в нацвал'!B353</f>
        <v>311869765.67000002</v>
      </c>
      <c r="E353" s="44">
        <f>'6.по срокам в нацвал'!C353</f>
        <v>5.4762865517665285</v>
      </c>
      <c r="F353" s="49">
        <f>'10.по срокам в инвал'!B353</f>
        <v>243554118.33000001</v>
      </c>
      <c r="G353" s="50">
        <f>'10.по срокам в инвал'!C353</f>
        <v>0.77295916975882761</v>
      </c>
    </row>
    <row r="354" spans="1:16" s="8" customFormat="1" ht="14.25" customHeight="1" x14ac:dyDescent="0.2">
      <c r="A354" s="46" t="s">
        <v>9</v>
      </c>
      <c r="B354" s="49">
        <f t="shared" si="40"/>
        <v>567873309.74000001</v>
      </c>
      <c r="C354" s="50">
        <f t="shared" si="41"/>
        <v>3.5695754196824123</v>
      </c>
      <c r="D354" s="43">
        <f>'6.по срокам в нацвал'!B354</f>
        <v>324410291.57000005</v>
      </c>
      <c r="E354" s="44">
        <f>'6.по срокам в нацвал'!C354</f>
        <v>5.5742071568420206</v>
      </c>
      <c r="F354" s="49">
        <f>'10.по срокам в инвал'!B354</f>
        <v>243463018.16999996</v>
      </c>
      <c r="G354" s="50">
        <f>'10.по срокам в инвал'!C354</f>
        <v>0.89843804846847652</v>
      </c>
    </row>
    <row r="355" spans="1:16" s="8" customFormat="1" ht="14.25" customHeight="1" x14ac:dyDescent="0.2">
      <c r="A355" s="46" t="s">
        <v>14</v>
      </c>
      <c r="B355" s="49">
        <f t="shared" si="40"/>
        <v>575685185.61000001</v>
      </c>
      <c r="C355" s="50">
        <f t="shared" si="41"/>
        <v>3.6283800038960328</v>
      </c>
      <c r="D355" s="43">
        <f>'6.по срокам в нацвал'!B355</f>
        <v>318925953.38999999</v>
      </c>
      <c r="E355" s="44">
        <f>'6.по срокам в нацвал'!C355</f>
        <v>5.7012706899918086</v>
      </c>
      <c r="F355" s="49">
        <f>'10.по срокам в инвал'!B355</f>
        <v>256759232.22000003</v>
      </c>
      <c r="G355" s="50">
        <f>'10.по срокам в инвал'!C355</f>
        <v>1.0535996050751848</v>
      </c>
    </row>
    <row r="356" spans="1:16" s="8" customFormat="1" ht="14.25" hidden="1" customHeight="1" thickBot="1" x14ac:dyDescent="0.25">
      <c r="A356" s="51" t="s">
        <v>15</v>
      </c>
      <c r="B356" s="52">
        <f t="shared" ref="B356" si="42">D356+F356</f>
        <v>0</v>
      </c>
      <c r="C356" s="53" t="e">
        <f t="shared" ref="C356" si="43">(D356*E356+F356*G356)/(D356+F356)</f>
        <v>#DIV/0!</v>
      </c>
      <c r="D356" s="54">
        <f>'6.по срокам в нацвал'!B356</f>
        <v>0</v>
      </c>
      <c r="E356" s="55" t="e">
        <f>'6.по срокам в нацвал'!C356</f>
        <v>#DIV/0!</v>
      </c>
      <c r="F356" s="52">
        <f>'10.по срокам в инвал'!B356</f>
        <v>0</v>
      </c>
      <c r="G356" s="53" t="e">
        <f>'10.по срокам в инвал'!C356</f>
        <v>#DIV/0!</v>
      </c>
    </row>
    <row r="357" spans="1:16" s="10" customFormat="1" ht="5.0999999999999996" customHeight="1" x14ac:dyDescent="0.2">
      <c r="A357" s="11"/>
      <c r="B357" s="12"/>
      <c r="C357" s="13"/>
      <c r="D357" s="12"/>
      <c r="E357" s="13"/>
      <c r="F357" s="12"/>
      <c r="G357" s="13"/>
    </row>
    <row r="358" spans="1:16" x14ac:dyDescent="0.2">
      <c r="A358" s="63" t="s">
        <v>52</v>
      </c>
      <c r="B358" s="64"/>
      <c r="C358" s="65"/>
      <c r="D358" s="11"/>
      <c r="E358" s="65"/>
      <c r="F358" s="64"/>
      <c r="G358" s="65"/>
    </row>
    <row r="359" spans="1:16" x14ac:dyDescent="0.2">
      <c r="A359" s="11"/>
      <c r="B359" s="12"/>
      <c r="C359" s="12"/>
      <c r="D359" s="11"/>
      <c r="E359" s="11"/>
      <c r="F359" s="11"/>
      <c r="G359" s="11"/>
    </row>
    <row r="360" spans="1:16" x14ac:dyDescent="0.2">
      <c r="B360" s="12"/>
      <c r="C360" s="12"/>
      <c r="D360" s="12"/>
      <c r="E360" s="16"/>
      <c r="F360" s="12"/>
      <c r="G360" s="16"/>
      <c r="I360" s="56"/>
      <c r="J360" s="56"/>
      <c r="K360" s="56"/>
      <c r="L360" s="56"/>
      <c r="M360" s="56"/>
      <c r="N360" s="56"/>
      <c r="O360" s="25"/>
      <c r="P360" s="25"/>
    </row>
    <row r="361" spans="1:16" x14ac:dyDescent="0.2">
      <c r="B361" s="12"/>
      <c r="C361" s="12"/>
      <c r="D361" s="12"/>
      <c r="E361" s="16"/>
      <c r="F361" s="12"/>
      <c r="G361" s="16"/>
      <c r="I361" s="56"/>
      <c r="J361" s="56"/>
      <c r="K361" s="56"/>
      <c r="L361" s="56"/>
      <c r="M361" s="56"/>
      <c r="N361" s="56"/>
    </row>
    <row r="362" spans="1:16" x14ac:dyDescent="0.2">
      <c r="B362" s="12"/>
      <c r="C362" s="12"/>
      <c r="D362" s="12"/>
      <c r="E362" s="16"/>
      <c r="F362" s="12"/>
      <c r="G362" s="16"/>
      <c r="I362" s="56"/>
      <c r="J362" s="56"/>
      <c r="K362" s="56"/>
      <c r="L362" s="56"/>
      <c r="M362" s="56"/>
      <c r="N362" s="56"/>
    </row>
    <row r="363" spans="1:16" x14ac:dyDescent="0.2">
      <c r="B363" s="12"/>
      <c r="C363" s="12"/>
      <c r="D363" s="12"/>
      <c r="E363" s="16"/>
      <c r="F363" s="12"/>
      <c r="G363" s="16"/>
      <c r="I363" s="56"/>
      <c r="J363" s="56"/>
      <c r="K363" s="56"/>
      <c r="L363" s="56"/>
      <c r="M363" s="56"/>
      <c r="N363" s="56"/>
    </row>
    <row r="364" spans="1:16" x14ac:dyDescent="0.2">
      <c r="B364" s="12"/>
      <c r="C364" s="12"/>
      <c r="D364" s="12"/>
      <c r="E364" s="12"/>
      <c r="F364" s="12"/>
      <c r="G364" s="12"/>
      <c r="I364" s="56"/>
      <c r="J364" s="56"/>
      <c r="K364" s="56"/>
      <c r="L364" s="56"/>
      <c r="M364" s="56"/>
      <c r="N364" s="56"/>
    </row>
    <row r="365" spans="1:16" x14ac:dyDescent="0.2">
      <c r="B365" s="12"/>
      <c r="C365" s="12"/>
      <c r="D365" s="12"/>
      <c r="E365" s="12"/>
      <c r="F365" s="12"/>
      <c r="G365" s="12"/>
      <c r="I365" s="56"/>
      <c r="J365" s="56"/>
      <c r="K365" s="56"/>
      <c r="L365" s="56"/>
      <c r="M365" s="56"/>
      <c r="N365" s="56"/>
    </row>
    <row r="366" spans="1:16" x14ac:dyDescent="0.2">
      <c r="B366" s="12"/>
      <c r="C366" s="12"/>
      <c r="D366" s="12"/>
      <c r="E366" s="12"/>
      <c r="F366" s="12"/>
      <c r="G366" s="12"/>
      <c r="I366" s="56"/>
      <c r="J366" s="56"/>
      <c r="K366" s="56"/>
      <c r="L366" s="56"/>
      <c r="M366" s="56"/>
      <c r="N366" s="56"/>
    </row>
    <row r="367" spans="1:16" x14ac:dyDescent="0.2">
      <c r="B367" s="12"/>
      <c r="C367" s="12"/>
      <c r="D367" s="12"/>
      <c r="E367" s="16"/>
      <c r="F367" s="12"/>
      <c r="G367" s="16"/>
      <c r="I367" s="56"/>
      <c r="J367" s="56"/>
      <c r="K367" s="56"/>
      <c r="L367" s="56"/>
      <c r="M367" s="56"/>
      <c r="N367" s="56"/>
    </row>
    <row r="368" spans="1:16" x14ac:dyDescent="0.2">
      <c r="B368" s="12"/>
      <c r="C368" s="12"/>
      <c r="D368" s="12"/>
      <c r="E368" s="16"/>
      <c r="F368" s="12"/>
      <c r="G368" s="16"/>
      <c r="I368" s="56"/>
      <c r="J368" s="56"/>
      <c r="K368" s="56"/>
      <c r="L368" s="56"/>
      <c r="M368" s="56"/>
      <c r="N368" s="56"/>
    </row>
    <row r="369" spans="2:14" x14ac:dyDescent="0.2">
      <c r="B369" s="12"/>
      <c r="C369" s="12"/>
      <c r="D369" s="12"/>
      <c r="E369" s="16"/>
      <c r="F369" s="12"/>
      <c r="G369" s="16"/>
      <c r="I369" s="56"/>
      <c r="J369" s="56"/>
      <c r="K369" s="56"/>
      <c r="L369" s="56"/>
      <c r="M369" s="56"/>
      <c r="N369" s="56"/>
    </row>
    <row r="370" spans="2:14" x14ac:dyDescent="0.2">
      <c r="B370" s="12"/>
      <c r="C370" s="12"/>
      <c r="D370" s="12"/>
      <c r="E370" s="16"/>
      <c r="F370" s="12"/>
      <c r="G370" s="16"/>
      <c r="I370" s="56"/>
      <c r="J370" s="56"/>
      <c r="K370" s="56"/>
      <c r="L370" s="56"/>
      <c r="M370" s="56"/>
      <c r="N370" s="56"/>
    </row>
    <row r="371" spans="2:14" x14ac:dyDescent="0.2">
      <c r="B371" s="12"/>
      <c r="C371" s="12"/>
      <c r="D371" s="12"/>
      <c r="E371" s="16"/>
      <c r="F371" s="12"/>
      <c r="G371" s="16"/>
      <c r="I371" s="56"/>
      <c r="J371" s="56"/>
      <c r="K371" s="56"/>
      <c r="L371" s="56"/>
      <c r="M371" s="56"/>
      <c r="N371" s="56"/>
    </row>
    <row r="372" spans="2:14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</row>
    <row r="373" spans="2:14" x14ac:dyDescent="0.2">
      <c r="B373" s="12"/>
      <c r="C373" s="16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2:14" x14ac:dyDescent="0.2">
      <c r="B374" s="12"/>
      <c r="C374" s="16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2:14" x14ac:dyDescent="0.2">
      <c r="B375" s="12"/>
      <c r="C375" s="16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2:14" x14ac:dyDescent="0.2">
      <c r="B376" s="25"/>
      <c r="C376" s="25"/>
      <c r="D376" s="25"/>
      <c r="E376" s="25"/>
      <c r="F376" s="25"/>
      <c r="G376" s="25"/>
    </row>
    <row r="377" spans="2:14" x14ac:dyDescent="0.2">
      <c r="B377" s="25"/>
      <c r="C377" s="25"/>
      <c r="D377" s="25"/>
      <c r="E377" s="25"/>
      <c r="F377" s="25"/>
      <c r="G377" s="25"/>
    </row>
    <row r="378" spans="2:14" x14ac:dyDescent="0.2">
      <c r="B378" s="25"/>
      <c r="C378" s="25"/>
      <c r="D378" s="25"/>
      <c r="E378" s="25"/>
      <c r="F378" s="25"/>
      <c r="G378" s="25"/>
    </row>
    <row r="379" spans="2:14" x14ac:dyDescent="0.2">
      <c r="B379" s="25"/>
      <c r="C379" s="25"/>
      <c r="D379" s="25"/>
      <c r="E379" s="25"/>
      <c r="F379" s="25"/>
      <c r="G379" s="25"/>
    </row>
    <row r="380" spans="2:14" x14ac:dyDescent="0.2">
      <c r="B380" s="25"/>
      <c r="C380" s="25"/>
      <c r="D380" s="25"/>
      <c r="E380" s="25"/>
      <c r="F380" s="25"/>
      <c r="G380" s="25"/>
    </row>
    <row r="381" spans="2:14" x14ac:dyDescent="0.2">
      <c r="B381" s="25"/>
      <c r="C381" s="25"/>
      <c r="D381" s="25"/>
      <c r="E381" s="25"/>
      <c r="F381" s="25"/>
      <c r="G381" s="25"/>
    </row>
    <row r="382" spans="2:14" x14ac:dyDescent="0.2">
      <c r="B382" s="25"/>
      <c r="C382" s="25"/>
      <c r="D382" s="25"/>
      <c r="E382" s="25"/>
      <c r="F382" s="25"/>
      <c r="G382" s="25"/>
    </row>
    <row r="383" spans="2:14" x14ac:dyDescent="0.2">
      <c r="B383" s="25"/>
      <c r="C383" s="25"/>
      <c r="D383" s="25"/>
      <c r="E383" s="25"/>
      <c r="F383" s="25"/>
      <c r="G383" s="25"/>
    </row>
    <row r="384" spans="2:14" x14ac:dyDescent="0.2">
      <c r="B384" s="25"/>
      <c r="C384" s="25"/>
      <c r="D384" s="25"/>
      <c r="E384" s="25"/>
      <c r="F384" s="25"/>
      <c r="G384" s="25"/>
    </row>
    <row r="385" spans="2:7" x14ac:dyDescent="0.2">
      <c r="B385" s="25"/>
      <c r="C385" s="25"/>
      <c r="D385" s="25"/>
      <c r="E385" s="25"/>
      <c r="F385" s="25"/>
      <c r="G385" s="25"/>
    </row>
    <row r="386" spans="2:7" x14ac:dyDescent="0.2">
      <c r="B386" s="25"/>
      <c r="C386" s="25"/>
      <c r="D386" s="25"/>
      <c r="E386" s="25"/>
      <c r="F386" s="25"/>
      <c r="G386" s="25"/>
    </row>
    <row r="387" spans="2:7" x14ac:dyDescent="0.2">
      <c r="B387" s="25"/>
    </row>
    <row r="388" spans="2:7" x14ac:dyDescent="0.2">
      <c r="B388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3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customHeight="1" x14ac:dyDescent="0.2">
      <c r="A353" s="38" t="s">
        <v>8</v>
      </c>
      <c r="B353" s="36">
        <f>'3.физ-всего'!B353+'4.юрид-всего'!B353+'5.нерез-всего'!B185</f>
        <v>555423884</v>
      </c>
      <c r="C353" s="40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3.4138711844391985</v>
      </c>
      <c r="D353" s="36">
        <f>'3.физ-всего'!D353+'4.юрид-всего'!D353+'5.нерез-всего'!D185</f>
        <v>251491277.71000001</v>
      </c>
      <c r="E353" s="40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1.586037120762698</v>
      </c>
      <c r="F353" s="36">
        <f>'3.физ-всего'!F353+'4.юрид-всего'!F353+'5.нерез-всего'!F185</f>
        <v>166425059.43000001</v>
      </c>
      <c r="G353" s="40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0.55892671025798579</v>
      </c>
      <c r="H353" s="36">
        <f t="shared" si="42"/>
        <v>137507546.86000001</v>
      </c>
      <c r="I353" s="40">
        <f t="shared" si="43"/>
        <v>10.2121789809748</v>
      </c>
      <c r="J353" s="36">
        <f>'3.физ-всего'!J353+'4.юрид-всего'!J353+'5.нерез-всего'!J185</f>
        <v>13444868.629999999</v>
      </c>
      <c r="K353" s="40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5.3801798937993821</v>
      </c>
      <c r="L353" s="36">
        <f>'3.физ-всего'!L353+'4.юрид-всего'!L353+'5.нерез-всего'!L185</f>
        <v>21981808.84</v>
      </c>
      <c r="M353" s="40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10.17511830656515</v>
      </c>
      <c r="N353" s="36">
        <f>'3.физ-всего'!N353+'4.юрид-всего'!N353+'5.нерез-всего'!N185</f>
        <v>22569255.77</v>
      </c>
      <c r="O353" s="40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10.599175963771708</v>
      </c>
      <c r="P353" s="36">
        <f>'3.физ-всего'!P353+'4.юрид-всего'!P353+'5.нерез-всего'!P185</f>
        <v>47942480.120000005</v>
      </c>
      <c r="Q353" s="40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10.214035755351336</v>
      </c>
      <c r="R353" s="36">
        <f>'3.физ-всего'!R353+'4.юрид-всего'!R353+'5.нерез-всего'!R185</f>
        <v>30457991.920000002</v>
      </c>
      <c r="S353" s="40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12.081488912782509</v>
      </c>
      <c r="T353" s="36">
        <f>'3.физ-всего'!T353+'4.юрид-всего'!T353+'5.нерез-всего'!T185</f>
        <v>1111141.58</v>
      </c>
      <c r="U353" s="40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10.231595546356905</v>
      </c>
    </row>
    <row r="354" spans="1:21" ht="14.25" customHeight="1" x14ac:dyDescent="0.2">
      <c r="A354" s="38" t="s">
        <v>9</v>
      </c>
      <c r="B354" s="36">
        <f>'3.физ-всего'!B354+'4.юрид-всего'!B354+'5.нерез-всего'!B186</f>
        <v>567873309.74000001</v>
      </c>
      <c r="C354" s="40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3.5695754196824119</v>
      </c>
      <c r="D354" s="36">
        <f>'3.физ-всего'!D354+'4.юрид-всего'!D354+'5.нерез-всего'!D186</f>
        <v>257296828.72</v>
      </c>
      <c r="E354" s="40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1.8799861285068387</v>
      </c>
      <c r="F354" s="36">
        <f>'3.физ-всего'!F354+'4.юрид-всего'!F354+'5.нерез-всего'!F186</f>
        <v>166917674.81</v>
      </c>
      <c r="G354" s="40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0.57361083700324844</v>
      </c>
      <c r="H354" s="36">
        <f t="shared" si="42"/>
        <v>143658806.21000001</v>
      </c>
      <c r="I354" s="40">
        <f t="shared" si="43"/>
        <v>10.076697628718245</v>
      </c>
      <c r="J354" s="36">
        <f>'3.физ-всего'!J354+'4.юрид-всего'!J354+'5.нерез-всего'!J186</f>
        <v>13518885.08</v>
      </c>
      <c r="K354" s="40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6.253691003215482</v>
      </c>
      <c r="L354" s="36">
        <f>'3.физ-всего'!L354+'4.юрид-всего'!L354+'5.нерез-всего'!L186</f>
        <v>23761734.52</v>
      </c>
      <c r="M354" s="40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10.257134863612617</v>
      </c>
      <c r="N354" s="36">
        <f>'3.физ-всего'!N354+'4.юрид-всего'!N354+'5.нерез-всего'!N186</f>
        <v>23179458.320000004</v>
      </c>
      <c r="O354" s="40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10.371422330088363</v>
      </c>
      <c r="P354" s="36">
        <f>'3.физ-всего'!P354+'4.юрид-всего'!P354+'5.нерез-всего'!P186</f>
        <v>52274964.599999994</v>
      </c>
      <c r="Q354" s="40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9.6641841137851365</v>
      </c>
      <c r="R354" s="36">
        <f>'3.физ-всего'!R354+'4.юрид-всего'!R354+'5.нерез-всего'!R186</f>
        <v>29816806.079999998</v>
      </c>
      <c r="S354" s="40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12.157439488706654</v>
      </c>
      <c r="T354" s="36">
        <f>'3.физ-всего'!T354+'4.юрид-всего'!T354+'5.нерез-всего'!T186</f>
        <v>1106957.6099999999</v>
      </c>
      <c r="U354" s="40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10.155092206286021</v>
      </c>
    </row>
    <row r="355" spans="1:21" ht="14.25" customHeight="1" x14ac:dyDescent="0.2">
      <c r="A355" s="38" t="s">
        <v>14</v>
      </c>
      <c r="B355" s="36">
        <f>'3.физ-всего'!B355+'4.юрид-всего'!B355+'5.нерез-всего'!B187</f>
        <v>575685185.61000013</v>
      </c>
      <c r="C355" s="40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3.6283800038960319</v>
      </c>
      <c r="D355" s="36">
        <f>'3.физ-всего'!D355+'4.юрид-всего'!D355+'5.нерез-всего'!D187</f>
        <v>258659614.24000001</v>
      </c>
      <c r="E355" s="40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1.9046740699213991</v>
      </c>
      <c r="F355" s="36">
        <f>'3.физ-всего'!F355+'4.юрид-всего'!F355+'5.нерез-всего'!F187</f>
        <v>169657848.82999998</v>
      </c>
      <c r="G355" s="40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0.73793111487254615</v>
      </c>
      <c r="H355" s="36">
        <f t="shared" si="42"/>
        <v>147367722.53999999</v>
      </c>
      <c r="I355" s="40">
        <f t="shared" si="43"/>
        <v>9.9814703310926305</v>
      </c>
      <c r="J355" s="36">
        <f>'3.физ-всего'!J355+'4.юрид-всего'!J355+'5.нерез-всего'!J187</f>
        <v>20750794.309999999</v>
      </c>
      <c r="K355" s="40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7.6888932606599756</v>
      </c>
      <c r="L355" s="36">
        <f>'3.физ-всего'!L355+'4.юрид-всего'!L355+'5.нерез-всего'!L187</f>
        <v>16826658.329999998</v>
      </c>
      <c r="M355" s="40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9.613087952092501</v>
      </c>
      <c r="N355" s="36">
        <f>'3.физ-всего'!N355+'4.юрид-всего'!N355+'5.нерез-всего'!N187</f>
        <v>25810603.16</v>
      </c>
      <c r="O355" s="40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10.14641202101611</v>
      </c>
      <c r="P355" s="36">
        <f>'3.физ-всего'!P355+'4.юрид-всего'!P355+'5.нерез-всего'!P187</f>
        <v>53186929.420000002</v>
      </c>
      <c r="Q355" s="40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9.7726418444819565</v>
      </c>
      <c r="R355" s="36">
        <f>'3.физ-всего'!R355+'4.юрид-всего'!R355+'5.нерез-всего'!R187</f>
        <v>29702620.93</v>
      </c>
      <c r="S355" s="40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12.019712046990037</v>
      </c>
      <c r="T355" s="36">
        <f>'3.физ-всего'!T355+'4.юрид-всего'!T355+'5.нерез-всего'!T187</f>
        <v>1090116.3899999999</v>
      </c>
      <c r="U355" s="40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10.054875409129451</v>
      </c>
    </row>
    <row r="356" spans="1:21" ht="14.25" hidden="1" customHeight="1" thickBot="1" x14ac:dyDescent="0.25">
      <c r="A356" s="39" t="s">
        <v>15</v>
      </c>
      <c r="B356" s="37">
        <f>'3.физ-всего'!B356+'4.юрид-всего'!B356+'5.нерез-всего'!B188</f>
        <v>0</v>
      </c>
      <c r="C356" s="41" t="e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#DIV/0!</v>
      </c>
      <c r="D356" s="37">
        <f>'3.физ-всего'!D356+'4.юрид-всего'!D356+'5.нерез-всего'!D188</f>
        <v>0</v>
      </c>
      <c r="E356" s="41" t="e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#DIV/0!</v>
      </c>
      <c r="F356" s="37">
        <f>'3.физ-всего'!F356+'4.юрид-всего'!F356+'5.нерез-всего'!F188</f>
        <v>0</v>
      </c>
      <c r="G356" s="41" t="e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#DIV/0!</v>
      </c>
      <c r="H356" s="37">
        <f t="shared" ref="H356" si="44">J356+L356+N356+P356+R356+T356</f>
        <v>0</v>
      </c>
      <c r="I356" s="41" t="e">
        <f t="shared" ref="I356" si="45">(J356*K356+L356*M356+N356*O356+P356*Q356+R356*S356+T356*U356)/(J356+L356+N356+P356+R356+T356)</f>
        <v>#DIV/0!</v>
      </c>
      <c r="J356" s="37">
        <f>'3.физ-всего'!J356+'4.юрид-всего'!J356+'5.нерез-всего'!J188</f>
        <v>0</v>
      </c>
      <c r="K356" s="41" t="e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#DIV/0!</v>
      </c>
      <c r="L356" s="37">
        <f>'3.физ-всего'!L356+'4.юрид-всего'!L356+'5.нерез-всего'!L188</f>
        <v>0</v>
      </c>
      <c r="M356" s="41" t="e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#DIV/0!</v>
      </c>
      <c r="N356" s="37">
        <f>'3.физ-всего'!N356+'4.юрид-всего'!N356+'5.нерез-всего'!N188</f>
        <v>0</v>
      </c>
      <c r="O356" s="41" t="e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#DIV/0!</v>
      </c>
      <c r="P356" s="37">
        <f>'3.физ-всего'!P356+'4.юрид-всего'!P356+'5.нерез-всего'!P188</f>
        <v>0</v>
      </c>
      <c r="Q356" s="41" t="e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#DIV/0!</v>
      </c>
      <c r="R356" s="37">
        <f>'3.физ-всего'!R356+'4.юрид-всего'!R356+'5.нерез-всего'!R188</f>
        <v>0</v>
      </c>
      <c r="S356" s="41" t="e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#DIV/0!</v>
      </c>
      <c r="T356" s="37">
        <f>'3.физ-всего'!T356+'4.юрид-всего'!T356+'5.нерез-всего'!T188</f>
        <v>0</v>
      </c>
      <c r="U356" s="41" t="e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#DIV/0!</v>
      </c>
    </row>
    <row r="357" spans="1:21" ht="4.5" customHeight="1" x14ac:dyDescent="0.2"/>
    <row r="358" spans="1:21" x14ac:dyDescent="0.2">
      <c r="A358" s="19" t="s">
        <v>53</v>
      </c>
      <c r="D358" s="15"/>
      <c r="E358" s="15"/>
      <c r="T358" s="20"/>
    </row>
    <row r="359" spans="1:21" x14ac:dyDescent="0.2">
      <c r="A359" s="14" t="s">
        <v>54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  <row r="372" spans="2:3" x14ac:dyDescent="0.2">
      <c r="B372" s="25"/>
      <c r="C372" s="25"/>
    </row>
    <row r="373" spans="2:3" x14ac:dyDescent="0.2">
      <c r="B373" s="25"/>
      <c r="C373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1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customHeight="1" x14ac:dyDescent="0.2">
      <c r="A353" s="38" t="s">
        <v>8</v>
      </c>
      <c r="B353" s="36">
        <f>'7.физ-в нацвал'!B353+'11.физ-в инвал'!B353</f>
        <v>188351387.85000002</v>
      </c>
      <c r="C353" s="40">
        <f>('7.физ-в нацвал'!B353*'7.физ-в нацвал'!C353+'11.физ-в инвал'!B353*'11.физ-в инвал'!C353)/('7.физ-в нацвал'!B353+'11.физ-в инвал'!B353)</f>
        <v>5.40959855138333</v>
      </c>
      <c r="D353" s="36">
        <f>'7.физ-в нацвал'!D353+'11.физ-в инвал'!D353</f>
        <v>6942977.5600000005</v>
      </c>
      <c r="E353" s="40">
        <f>('7.физ-в нацвал'!D353*'7.физ-в нацвал'!E353+'11.физ-в инвал'!D353*'11.физ-в инвал'!E353)/('7.физ-в нацвал'!D353+'11.физ-в инвал'!D353)</f>
        <v>4.2884639396702909E-2</v>
      </c>
      <c r="F353" s="36">
        <f>'7.физ-в нацвал'!F353+'11.физ-в инвал'!F353</f>
        <v>95210667.280000001</v>
      </c>
      <c r="G353" s="40">
        <f>('7.физ-в нацвал'!F353*'7.физ-в нацвал'!G353+'11.физ-в инвал'!F353*'11.физ-в инвал'!G353)/('7.физ-в нацвал'!F353+'11.физ-в инвал'!F353)</f>
        <v>0.67988958672908639</v>
      </c>
      <c r="H353" s="36">
        <f t="shared" si="38"/>
        <v>86197743.010000005</v>
      </c>
      <c r="I353" s="40">
        <f t="shared" si="39"/>
        <v>11.066123928970375</v>
      </c>
      <c r="J353" s="36">
        <f>'7.физ-в нацвал'!J353+'11.физ-в инвал'!J353</f>
        <v>8789246.2699999996</v>
      </c>
      <c r="K353" s="40">
        <f>('7.физ-в нацвал'!J353*'7.физ-в нацвал'!K353+'11.физ-в инвал'!J353*'11.физ-в инвал'!K353)/('7.физ-в нацвал'!J353+'11.физ-в инвал'!J353)</f>
        <v>6.539091056723799</v>
      </c>
      <c r="L353" s="36">
        <f>'7.физ-в нацвал'!L353+'11.физ-в инвал'!L353</f>
        <v>12332919.4</v>
      </c>
      <c r="M353" s="40">
        <f>('7.физ-в нацвал'!L353*'7.физ-в нацвал'!M353+'11.физ-в инвал'!L353*'11.физ-в инвал'!M353)/('7.физ-в нацвал'!L353+'11.физ-в инвал'!L353)</f>
        <v>10.007351622139025</v>
      </c>
      <c r="N353" s="36">
        <f>'7.физ-в нацвал'!N353+'11.физ-в инвал'!N353</f>
        <v>13479613.190000001</v>
      </c>
      <c r="O353" s="40">
        <f>('7.физ-в нацвал'!N353*'7.физ-в нацвал'!O353+'11.физ-в инвал'!N353*'11.физ-в инвал'!O353)/('7.физ-в нацвал'!N353+'11.физ-в инвал'!N353)</f>
        <v>11.021341243850619</v>
      </c>
      <c r="P353" s="36">
        <f>'7.физ-в нацвал'!P353+'11.физ-в инвал'!P353</f>
        <v>29776439.670000002</v>
      </c>
      <c r="Q353" s="40">
        <f>('7.физ-в нацвал'!P353*'7.физ-в нацвал'!Q353+'11.физ-в инвал'!P353*'11.физ-в инвал'!Q353)/('7.физ-в нацвал'!P353+'11.физ-в инвал'!P353)</f>
        <v>11.533961869491725</v>
      </c>
      <c r="R353" s="36">
        <f>'7.физ-в нацвал'!R353+'11.физ-в инвал'!R353</f>
        <v>20837893.75</v>
      </c>
      <c r="S353" s="40">
        <f>('7.физ-в нацвал'!R353*'7.физ-в нацвал'!S353+'11.физ-в инвал'!R353*'11.физ-в инвал'!S353)/('7.физ-в нацвал'!R353+'11.физ-в инвал'!R353)</f>
        <v>12.980718162602189</v>
      </c>
      <c r="T353" s="36">
        <f>'7.физ-в нацвал'!T353+'11.физ-в инвал'!T353</f>
        <v>981630.73</v>
      </c>
      <c r="U353" s="40">
        <f>('7.физ-в нацвал'!T353*'7.физ-в нацвал'!U353+'11.физ-в инвал'!T353*'11.физ-в инвал'!U353)/('7.физ-в нацвал'!T353+'11.физ-в инвал'!T353)</f>
        <v>10.683041134317357</v>
      </c>
    </row>
    <row r="354" spans="1:21" ht="14.25" customHeight="1" x14ac:dyDescent="0.2">
      <c r="A354" s="38" t="s">
        <v>9</v>
      </c>
      <c r="B354" s="36">
        <f>'7.физ-в нацвал'!B354+'11.физ-в инвал'!B354</f>
        <v>192931002.04000002</v>
      </c>
      <c r="C354" s="40">
        <f>('7.физ-в нацвал'!B354*'7.физ-в нацвал'!C354+'11.физ-в инвал'!B354*'11.физ-в инвал'!C354)/('7.физ-в нацвал'!B354+'11.физ-в инвал'!B354)</f>
        <v>5.3802833527111948</v>
      </c>
      <c r="D354" s="36">
        <f>'7.физ-в нацвал'!D354+'11.физ-в инвал'!D354</f>
        <v>7055119.2999999998</v>
      </c>
      <c r="E354" s="40">
        <f>('7.физ-в нацвал'!D354*'7.физ-в нацвал'!E354+'11.физ-в инвал'!D354*'11.физ-в инвал'!E354)/('7.физ-в нацвал'!D354+'11.физ-в инвал'!D354)</f>
        <v>4.2101532599172355E-2</v>
      </c>
      <c r="F354" s="36">
        <f>'7.физ-в нацвал'!F354+'11.физ-в инвал'!F354</f>
        <v>97573832.310000002</v>
      </c>
      <c r="G354" s="40">
        <f>('7.физ-в нацвал'!F354*'7.физ-в нацвал'!G354+'11.физ-в инвал'!F354*'11.физ-в инвал'!G354)/('7.физ-в нацвал'!F354+'11.физ-в инвал'!F354)</f>
        <v>0.69206283160387383</v>
      </c>
      <c r="H354" s="36">
        <f t="shared" si="38"/>
        <v>88302050.430000007</v>
      </c>
      <c r="I354" s="40">
        <f t="shared" si="39"/>
        <v>10.987278322066945</v>
      </c>
      <c r="J354" s="36">
        <f>'7.физ-в нацвал'!J354+'11.физ-в инвал'!J354</f>
        <v>9038692.540000001</v>
      </c>
      <c r="K354" s="40">
        <f>('7.физ-в нацвал'!J354*'7.физ-в нацвал'!K354+'11.физ-в инвал'!J354*'11.физ-в инвал'!K354)/('7.физ-в нацвал'!J354+'11.физ-в инвал'!J354)</f>
        <v>6.477814652759502</v>
      </c>
      <c r="L354" s="36">
        <f>'7.физ-в нацвал'!L354+'11.физ-в инвал'!L354</f>
        <v>11286251.84</v>
      </c>
      <c r="M354" s="40">
        <f>('7.физ-в нацвал'!L354*'7.физ-в нацвал'!M354+'11.физ-в инвал'!L354*'11.физ-в инвал'!M354)/('7.физ-в нацвал'!L354+'11.физ-в инвал'!L354)</f>
        <v>10.09476067543604</v>
      </c>
      <c r="N354" s="36">
        <f>'7.физ-в нацвал'!N354+'11.физ-в инвал'!N354</f>
        <v>15120831.460000001</v>
      </c>
      <c r="O354" s="40">
        <f>('7.физ-в нацвал'!N354*'7.физ-в нацвал'!O354+'11.физ-в инвал'!N354*'11.физ-в инвал'!O354)/('7.физ-в нацвал'!N354+'11.физ-в инвал'!N354)</f>
        <v>10.90299859787608</v>
      </c>
      <c r="P354" s="36">
        <f>'7.физ-в нацвал'!P354+'11.физ-в инвал'!P354</f>
        <v>30927947.82</v>
      </c>
      <c r="Q354" s="40">
        <f>('7.физ-в нацвал'!P354*'7.физ-в нацвал'!Q354+'11.физ-в инвал'!P354*'11.физ-в инвал'!Q354)/('7.физ-в нацвал'!P354+'11.физ-в инвал'!P354)</f>
        <v>11.397439625168131</v>
      </c>
      <c r="R354" s="36">
        <f>'7.физ-в нацвал'!R354+'11.физ-в инвал'!R354</f>
        <v>20949054.609999999</v>
      </c>
      <c r="S354" s="40">
        <f>('7.физ-в нацвал'!R354*'7.физ-в нацвал'!S354+'11.физ-в инвал'!R354*'11.физ-в инвал'!S354)/('7.физ-в нацвал'!R354+'11.физ-в инвал'!R354)</f>
        <v>12.886044739872911</v>
      </c>
      <c r="T354" s="36">
        <f>'7.физ-в нацвал'!T354+'11.физ-в инвал'!T354</f>
        <v>979272.15999999992</v>
      </c>
      <c r="U354" s="40">
        <f>('7.физ-в нацвал'!T354*'7.физ-в нацвал'!U354+'11.физ-в инвал'!T354*'11.физ-в инвал'!U354)/('7.физ-в нацвал'!T354+'11.физ-в инвал'!T354)</f>
        <v>10.624156904756692</v>
      </c>
    </row>
    <row r="355" spans="1:21" ht="14.25" customHeight="1" x14ac:dyDescent="0.2">
      <c r="A355" s="38" t="s">
        <v>14</v>
      </c>
      <c r="B355" s="36">
        <f>'7.физ-в нацвал'!B355+'11.физ-в инвал'!B355</f>
        <v>195398679.35999998</v>
      </c>
      <c r="C355" s="40">
        <f>('7.физ-в нацвал'!B355*'7.физ-в нацвал'!C355+'11.физ-в инвал'!B355*'11.физ-в инвал'!C355)/('7.физ-в нацвал'!B355+'11.физ-в инвал'!B355)</f>
        <v>5.5240168660416265</v>
      </c>
      <c r="D355" s="36">
        <f>'7.физ-в нацвал'!D355+'11.физ-в инвал'!D355</f>
        <v>7067857.0899999999</v>
      </c>
      <c r="E355" s="40">
        <f>('7.физ-в нацвал'!D355*'7.физ-в нацвал'!E355+'11.физ-в инвал'!D355*'11.физ-в инвал'!E355)/('7.физ-в нацвал'!D355+'11.физ-в инвал'!D355)</f>
        <v>5.0635974955741521E-2</v>
      </c>
      <c r="F355" s="36">
        <f>'7.физ-в нацвал'!F355+'11.физ-в инвал'!F355</f>
        <v>98060884.769999996</v>
      </c>
      <c r="G355" s="40">
        <f>('7.физ-в нацвал'!F355*'7.физ-в нацвал'!G355+'11.физ-в инвал'!F355*'11.физ-в инвал'!G355)/('7.физ-в нацвал'!F355+'11.физ-в инвал'!F355)</f>
        <v>0.99456524679080482</v>
      </c>
      <c r="H355" s="36">
        <f t="shared" si="38"/>
        <v>90269937.5</v>
      </c>
      <c r="I355" s="40">
        <f t="shared" si="39"/>
        <v>10.872941664443935</v>
      </c>
      <c r="J355" s="36">
        <f>'7.физ-в нацвал'!J355+'11.физ-в инвал'!J355</f>
        <v>10760242.32</v>
      </c>
      <c r="K355" s="40">
        <f>('7.физ-в нацвал'!J355*'7.физ-в нацвал'!K355+'11.физ-в инвал'!J355*'11.физ-в инвал'!K355)/('7.физ-в нацвал'!J355+'11.физ-в инвал'!J355)</f>
        <v>6.3856058678611625</v>
      </c>
      <c r="L355" s="36">
        <f>'7.физ-в нацвал'!L355+'11.физ-в инвал'!L355</f>
        <v>9725444.129999999</v>
      </c>
      <c r="M355" s="40">
        <f>('7.физ-в нацвал'!L355*'7.физ-в нацвал'!M355+'11.физ-в инвал'!L355*'11.физ-в инвал'!M355)/('7.физ-в нацвал'!L355+'11.физ-в инвал'!L355)</f>
        <v>9.9834521877099824</v>
      </c>
      <c r="N355" s="36">
        <f>'7.физ-в нацвал'!N355+'11.физ-в инвал'!N355</f>
        <v>16262824.42</v>
      </c>
      <c r="O355" s="40">
        <f>('7.физ-в нацвал'!N355*'7.физ-в нацвал'!O355+'11.физ-в инвал'!N355*'11.физ-в инвал'!O355)/('7.физ-в нацвал'!N355+'11.физ-в инвал'!N355)</f>
        <v>11.027126395748214</v>
      </c>
      <c r="P355" s="36">
        <f>'7.физ-в нацвал'!P355+'11.физ-в инвал'!P355</f>
        <v>31588898.879999999</v>
      </c>
      <c r="Q355" s="40">
        <f>('7.физ-в нацвал'!P355*'7.физ-в нацвал'!Q355+'11.физ-в инвал'!P355*'11.физ-в инвал'!Q355)/('7.физ-в нацвал'!P355+'11.физ-в инвал'!P355)</f>
        <v>11.411941135980495</v>
      </c>
      <c r="R355" s="36">
        <f>'7.физ-в нацвал'!R355+'11.физ-в инвал'!R355</f>
        <v>20972592.120000001</v>
      </c>
      <c r="S355" s="40">
        <f>('7.физ-в нацвал'!R355*'7.физ-в нацвал'!S355+'11.физ-в инвал'!R355*'11.физ-в инвал'!S355)/('7.физ-в нацвал'!R355+'11.физ-в инвал'!R355)</f>
        <v>12.671022820268318</v>
      </c>
      <c r="T355" s="36">
        <f>'7.физ-в нацвал'!T355+'11.физ-в инвал'!T355</f>
        <v>959935.63</v>
      </c>
      <c r="U355" s="40">
        <f>('7.физ-в нацвал'!T355*'7.физ-в нацвал'!U355+'11.физ-в инвал'!T355*'11.физ-в инвал'!U355)/('7.физ-в нацвал'!T355+'11.физ-в инвал'!T355)</f>
        <v>10.55125244522903</v>
      </c>
    </row>
    <row r="356" spans="1:21" ht="14.25" hidden="1" customHeight="1" thickBot="1" x14ac:dyDescent="0.25">
      <c r="A356" s="39" t="s">
        <v>15</v>
      </c>
      <c r="B356" s="37">
        <f>'7.физ-в нацвал'!B356+'11.физ-в инвал'!B356</f>
        <v>0</v>
      </c>
      <c r="C356" s="41" t="e">
        <f>('7.физ-в нацвал'!B356*'7.физ-в нацвал'!C356+'11.физ-в инвал'!B356*'11.физ-в инвал'!C356)/('7.физ-в нацвал'!B356+'11.физ-в инвал'!B356)</f>
        <v>#DIV/0!</v>
      </c>
      <c r="D356" s="37">
        <f>'7.физ-в нацвал'!D356+'11.физ-в инвал'!D356</f>
        <v>0</v>
      </c>
      <c r="E356" s="41" t="e">
        <f>('7.физ-в нацвал'!D356*'7.физ-в нацвал'!E356+'11.физ-в инвал'!D356*'11.физ-в инвал'!E356)/('7.физ-в нацвал'!D356+'11.физ-в инвал'!D356)</f>
        <v>#DIV/0!</v>
      </c>
      <c r="F356" s="37">
        <f>'7.физ-в нацвал'!F356+'11.физ-в инвал'!F356</f>
        <v>0</v>
      </c>
      <c r="G356" s="41" t="e">
        <f>('7.физ-в нацвал'!F356*'7.физ-в нацвал'!G356+'11.физ-в инвал'!F356*'11.физ-в инвал'!G356)/('7.физ-в нацвал'!F356+'11.физ-в инвал'!F356)</f>
        <v>#DIV/0!</v>
      </c>
      <c r="H356" s="37">
        <f t="shared" ref="H356" si="40">J356+L356+N356+P356+R356+T356</f>
        <v>0</v>
      </c>
      <c r="I356" s="41" t="e">
        <f t="shared" ref="I356" si="41">(J356*K356+L356*M356+N356*O356+P356*Q356+R356*S356+T356*U356)/(J356+L356+N356+P356+R356+T356)</f>
        <v>#DIV/0!</v>
      </c>
      <c r="J356" s="37">
        <f>'7.физ-в нацвал'!J356+'11.физ-в инвал'!J356</f>
        <v>0</v>
      </c>
      <c r="K356" s="41" t="e">
        <f>('7.физ-в нацвал'!J356*'7.физ-в нацвал'!K356+'11.физ-в инвал'!J356*'11.физ-в инвал'!K356)/('7.физ-в нацвал'!J356+'11.физ-в инвал'!J356)</f>
        <v>#DIV/0!</v>
      </c>
      <c r="L356" s="37">
        <f>'7.физ-в нацвал'!L356+'11.физ-в инвал'!L356</f>
        <v>0</v>
      </c>
      <c r="M356" s="41" t="e">
        <f>('7.физ-в нацвал'!L356*'7.физ-в нацвал'!M356+'11.физ-в инвал'!L356*'11.физ-в инвал'!M356)/('7.физ-в нацвал'!L356+'11.физ-в инвал'!L356)</f>
        <v>#DIV/0!</v>
      </c>
      <c r="N356" s="37">
        <f>'7.физ-в нацвал'!N356+'11.физ-в инвал'!N356</f>
        <v>0</v>
      </c>
      <c r="O356" s="41" t="e">
        <f>('7.физ-в нацвал'!N356*'7.физ-в нацвал'!O356+'11.физ-в инвал'!N356*'11.физ-в инвал'!O356)/('7.физ-в нацвал'!N356+'11.физ-в инвал'!N356)</f>
        <v>#DIV/0!</v>
      </c>
      <c r="P356" s="37">
        <f>'7.физ-в нацвал'!P356+'11.физ-в инвал'!P356</f>
        <v>0</v>
      </c>
      <c r="Q356" s="41" t="e">
        <f>('7.физ-в нацвал'!P356*'7.физ-в нацвал'!Q356+'11.физ-в инвал'!P356*'11.физ-в инвал'!Q356)/('7.физ-в нацвал'!P356+'11.физ-в инвал'!P356)</f>
        <v>#DIV/0!</v>
      </c>
      <c r="R356" s="37">
        <f>'7.физ-в нацвал'!R356+'11.физ-в инвал'!R356</f>
        <v>0</v>
      </c>
      <c r="S356" s="41" t="e">
        <f>('7.физ-в нацвал'!R356*'7.физ-в нацвал'!S356+'11.физ-в инвал'!R356*'11.физ-в инвал'!S356)/('7.физ-в нацвал'!R356+'11.физ-в инвал'!R356)</f>
        <v>#DIV/0!</v>
      </c>
      <c r="T356" s="37">
        <f>'7.физ-в нацвал'!T356+'11.физ-в инвал'!T356</f>
        <v>0</v>
      </c>
      <c r="U356" s="41" t="e">
        <f>('7.физ-в нацвал'!T356*'7.физ-в нацвал'!U356+'11.физ-в инвал'!T356*'11.физ-в инвал'!U356)/('7.физ-в нацвал'!T356+'11.физ-в инвал'!T356)</f>
        <v>#DIV/0!</v>
      </c>
    </row>
    <row r="357" spans="1:21" ht="4.5" customHeight="1" x14ac:dyDescent="0.2">
      <c r="A357" s="22"/>
      <c r="B357" s="23"/>
      <c r="C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5"/>
    </row>
    <row r="358" spans="1:21" x14ac:dyDescent="0.2">
      <c r="A358" s="19" t="s">
        <v>58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1" x14ac:dyDescent="0.2">
      <c r="A359" s="19" t="s">
        <v>56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3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customHeight="1" x14ac:dyDescent="0.2">
      <c r="A353" s="38" t="s">
        <v>8</v>
      </c>
      <c r="B353" s="36">
        <f>'8.юрид-в нацвал'!B353+'12.юрид-в инвал'!B353</f>
        <v>297512305.55000001</v>
      </c>
      <c r="C353" s="40">
        <f>('8.юрид-в нацвал'!B353*'8.юрид-в нацвал'!C353+'12.юрид-в инвал'!B353*'12.юрид-в инвал'!C353)/('8.юрид-в нацвал'!B353+'12.юрид-в инвал'!B353)</f>
        <v>2.7055107906887041</v>
      </c>
      <c r="D353" s="36">
        <f>'8.юрид-в нацвал'!D353+'12.юрид-в инвал'!D353</f>
        <v>240752418.09</v>
      </c>
      <c r="E353" s="40">
        <f>('8.юрид-в нацвал'!D353*'8.юрид-в нацвал'!E353+'12.юрид-в инвал'!D353*'12.юрид-в инвал'!E353)/('8.юрид-в нацвал'!D353+'12.юрид-в инвал'!D353)</f>
        <v>1.6546015452404983</v>
      </c>
      <c r="F353" s="36">
        <f>'8.юрид-в нацвал'!F353+'12.юрид-в инвал'!F353</f>
        <v>19149972.539999999</v>
      </c>
      <c r="G353" s="40">
        <f>('8.юрид-в нацвал'!F353*'8.юрид-в нацвал'!G353+'12.юрид-в инвал'!F353*'12.юрид-в инвал'!G353)/('8.юрид-в нацвал'!F353+'12.юрид-в инвал'!F353)</f>
        <v>1.3909648606994787</v>
      </c>
      <c r="H353" s="36">
        <f t="shared" si="40"/>
        <v>37609914.919999994</v>
      </c>
      <c r="I353" s="40">
        <f t="shared" si="41"/>
        <v>10.102030061960043</v>
      </c>
      <c r="J353" s="36">
        <f>'8.юрид-в нацвал'!J353+'12.юрид-в инвал'!J353</f>
        <v>2240382.66</v>
      </c>
      <c r="K353" s="40">
        <f>('8.юрид-в нацвал'!J353*'8.юрид-в нацвал'!K353+'12.юрид-в инвал'!J353*'12.юрид-в инвал'!K353)/('8.юрид-в нацвал'!J353+'12.юрид-в инвал'!J353)</f>
        <v>4.1108972734595293</v>
      </c>
      <c r="L353" s="36">
        <f>'8.юрид-в нацвал'!L353+'12.юрид-в инвал'!L353</f>
        <v>6897648.7599999998</v>
      </c>
      <c r="M353" s="40">
        <f>('8.юрид-в нацвал'!L353*'8.юрид-в нацвал'!M353+'12.юрид-в инвал'!L353*'12.юрид-в инвал'!M353)/('8.юрид-в нацвал'!L353+'12.юрид-в инвал'!L353)</f>
        <v>12.839664573294366</v>
      </c>
      <c r="N353" s="36">
        <f>'8.юрид-в нацвал'!N353+'12.юрид-в инвал'!N353</f>
        <v>7313483.7699999996</v>
      </c>
      <c r="O353" s="40">
        <f>('8.юрид-в нацвал'!N353*'8.юрид-в нацвал'!O353+'12.юрид-в инвал'!N353*'12.юрид-в инвал'!O353)/('8.юрид-в нацвал'!N353+'12.юрид-в инвал'!N353)</f>
        <v>11.248778462059827</v>
      </c>
      <c r="P353" s="36">
        <f>'8.юрид-в нацвал'!P353+'12.юрид-в инвал'!P353</f>
        <v>14482403.859999999</v>
      </c>
      <c r="Q353" s="40">
        <f>('8.юрид-в нацвал'!P353*'8.юрид-в нацвал'!Q353+'12.юрид-в инвал'!P353*'12.юрид-в инвал'!Q353)/('8.юрид-в нацвал'!P353+'12.юрид-в инвал'!P353)</f>
        <v>8.5764854261701249</v>
      </c>
      <c r="R353" s="36">
        <f>'8.юрид-в нацвал'!R353+'12.юрид-в инвал'!R353</f>
        <v>6624901.5700000003</v>
      </c>
      <c r="S353" s="40">
        <f>('8.юрид-в нацвал'!R353*'8.юрид-в нацвал'!S353+'12.юрид-в инвал'!R353*'12.юрид-в инвал'!S353)/('8.юрид-в нацвал'!R353+'12.юрид-в инвал'!R353)</f>
        <v>11.372213631620744</v>
      </c>
      <c r="T353" s="36">
        <f>'8.юрид-в нацвал'!T353+'12.юрид-в инвал'!T353</f>
        <v>51094.3</v>
      </c>
      <c r="U353" s="40">
        <f>('8.юрид-в нацвал'!T353*'8.юрид-в нацвал'!U353+'12.юрид-в инвал'!T353*'12.юрид-в инвал'!U353)/('8.юрид-в нацвал'!T353+'12.юрид-в инвал'!T353)</f>
        <v>6.7978514237400267</v>
      </c>
    </row>
    <row r="354" spans="1:21" ht="14.25" customHeight="1" x14ac:dyDescent="0.2">
      <c r="A354" s="38" t="s">
        <v>9</v>
      </c>
      <c r="B354" s="36">
        <f>'8.юрид-в нацвал'!B354+'12.юрид-в инвал'!B354</f>
        <v>305311932.19999999</v>
      </c>
      <c r="C354" s="40">
        <f>('8.юрид-в нацвал'!B354*'8.юрид-в нацвал'!C354+'12.юрид-в инвал'!B354*'12.юрид-в инвал'!C354)/('8.юрид-в нацвал'!B354+'12.юрид-в инвал'!B354)</f>
        <v>2.9935647794940636</v>
      </c>
      <c r="D354" s="36">
        <f>'8.юрид-в нацвал'!D354+'12.юрид-в инвал'!D354</f>
        <v>246362308.19999999</v>
      </c>
      <c r="E354" s="40">
        <f>('8.юрид-в нацвал'!D354*'8.юрид-в нацвал'!E354+'12.юрид-в инвал'!D354*'12.юрид-в инвал'!E354)/('8.юрид-в нацвал'!D354+'12.юрид-в инвал'!D354)</f>
        <v>1.9605859777636228</v>
      </c>
      <c r="F354" s="36">
        <f>'8.юрид-в нацвал'!F354+'12.юрид-в инвал'!F354</f>
        <v>17750934.16</v>
      </c>
      <c r="G354" s="40">
        <f>('8.юрид-в нацвал'!F354*'8.юрид-в нацвал'!G354+'12.юрид-в инвал'!F354*'12.юрид-в инвал'!G354)/('8.юрид-в нацвал'!F354+'12.юрид-в инвал'!F354)</f>
        <v>1.4771033995317342</v>
      </c>
      <c r="H354" s="36">
        <f t="shared" si="40"/>
        <v>41198689.839999996</v>
      </c>
      <c r="I354" s="40">
        <f t="shared" si="41"/>
        <v>9.8240161632819447</v>
      </c>
      <c r="J354" s="36">
        <f>'8.юрид-в нацвал'!J354+'12.юрид-в инвал'!J354</f>
        <v>2165712.86</v>
      </c>
      <c r="K354" s="40">
        <f>('8.юрид-в нацвал'!J354*'8.юрид-в нацвал'!K354+'12.юрид-в инвал'!J354*'12.юрид-в инвал'!K354)/('8.юрид-в нацвал'!J354+'12.юрид-в инвал'!J354)</f>
        <v>9.1077957346570901</v>
      </c>
      <c r="L354" s="36">
        <f>'8.юрид-в нацвал'!L354+'12.юрид-в инвал'!L354</f>
        <v>10116141.969999999</v>
      </c>
      <c r="M354" s="40">
        <f>('8.юрид-в нацвал'!L354*'8.юрид-в нацвал'!M354+'12.юрид-в инвал'!L354*'12.юрид-в инвал'!M354)/('8.юрид-в нацвал'!L354+'12.юрид-в инвал'!L354)</f>
        <v>11.945430725790791</v>
      </c>
      <c r="N354" s="36">
        <f>'8.юрид-в нацвал'!N354+'12.юрид-в инвал'!N354</f>
        <v>5461249.5999999996</v>
      </c>
      <c r="O354" s="40">
        <f>('8.юрид-в нацвал'!N354*'8.юрид-в нацвал'!O354+'12.юрид-в инвал'!N354*'12.юрид-в инвал'!O354)/('8.юрид-в нацвал'!N354+'12.юрид-в инвал'!N354)</f>
        <v>11.656567785841546</v>
      </c>
      <c r="P354" s="36">
        <f>'8.юрид-в нацвал'!P354+'12.юрид-в инвал'!P354</f>
        <v>17090736.34</v>
      </c>
      <c r="Q354" s="40">
        <f>('8.юрид-в нацвал'!P354*'8.юрид-в нацвал'!Q354+'12.юрид-в инвал'!P354*'12.юрид-в инвал'!Q354)/('8.юрид-в нацвал'!P354+'12.юрид-в инвал'!P354)</f>
        <v>7.5657317252370664</v>
      </c>
      <c r="R354" s="36">
        <f>'8.юрид-в нацвал'!R354+'12.юрид-в инвал'!R354</f>
        <v>6313577.9700000007</v>
      </c>
      <c r="S354" s="40">
        <f>('8.юрид-в нацвал'!R354*'8.юрид-в нацвал'!S354+'12.юрид-в инвал'!R354*'12.юрид-в инвал'!S354)/('8.юрид-в нацвал'!R354+'12.юрид-в инвал'!R354)</f>
        <v>11.223105759395542</v>
      </c>
      <c r="T354" s="36">
        <f>'8.юрид-в нацвал'!T354+'12.юрид-в инвал'!T354</f>
        <v>51271.100000000006</v>
      </c>
      <c r="U354" s="40">
        <f>('8.юрид-в нацвал'!T354*'8.юрид-в нацвал'!U354+'12.юрид-в инвал'!T354*'12.юрид-в инвал'!U354)/('8.юрид-в нацвал'!T354+'12.юрид-в инвал'!T354)</f>
        <v>6.8019968364244194</v>
      </c>
    </row>
    <row r="355" spans="1:21" ht="14.25" customHeight="1" x14ac:dyDescent="0.2">
      <c r="A355" s="38" t="s">
        <v>14</v>
      </c>
      <c r="B355" s="36">
        <f>'8.юрид-в нацвал'!B355+'12.юрид-в инвал'!B355</f>
        <v>308148368.16000009</v>
      </c>
      <c r="C355" s="40">
        <f>('8.юрид-в нацвал'!B355*'8.юрид-в нацвал'!C355+'12.юрид-в инвал'!B355*'12.юрид-в инвал'!C355)/('8.юрид-в нацвал'!B355+'12.юрид-в инвал'!B355)</f>
        <v>3.037645292220327</v>
      </c>
      <c r="D355" s="36">
        <f>'8.юрид-в нацвал'!D355+'12.юрид-в инвал'!D355</f>
        <v>247607319.02000001</v>
      </c>
      <c r="E355" s="40">
        <f>('8.юрид-в нацвал'!D355*'8.юрид-в нацвал'!E355+'12.юрид-в инвал'!D355*'12.юрид-в инвал'!E355)/('8.юрид-в нацвал'!D355+'12.юрид-в инвал'!D355)</f>
        <v>1.9867822032524984</v>
      </c>
      <c r="F355" s="36">
        <f>'8.юрид-в нацвал'!F355+'12.юрид-в инвал'!F355</f>
        <v>17504211.260000002</v>
      </c>
      <c r="G355" s="40">
        <f>('8.юрид-в нацвал'!F355*'8.юрид-в нацвал'!G355+'12.юрид-в инвал'!F355*'12.юрид-в инвал'!G355)/('8.юрид-в нацвал'!F355+'12.юрид-в инвал'!F355)</f>
        <v>1.4498485880477237</v>
      </c>
      <c r="H355" s="36">
        <f t="shared" si="40"/>
        <v>43036837.880000003</v>
      </c>
      <c r="I355" s="40">
        <f t="shared" si="41"/>
        <v>9.7294594507601939</v>
      </c>
      <c r="J355" s="36">
        <f>'8.юрид-в нацвал'!J355+'12.юрид-в инвал'!J355</f>
        <v>7181173.1100000003</v>
      </c>
      <c r="K355" s="40">
        <f>('8.юрид-в нацвал'!J355*'8.юрид-в нацвал'!K355+'12.юрид-в инвал'!J355*'12.юрид-в инвал'!K355)/('8.юрид-в нацвал'!J355+'12.юрид-в инвал'!J355)</f>
        <v>11.845525675692885</v>
      </c>
      <c r="L355" s="36">
        <f>'8.юрид-в нацвал'!L355+'12.юрид-в инвал'!L355</f>
        <v>5467616.0999999996</v>
      </c>
      <c r="M355" s="40">
        <f>('8.юрид-в нацвал'!L355*'8.юрид-в нацвал'!M355+'12.юрид-в инвал'!L355*'12.юрид-в инвал'!M355)/('8.юрид-в нацвал'!L355+'12.юрид-в инвал'!L355)</f>
        <v>10.615048948389081</v>
      </c>
      <c r="N355" s="36">
        <f>'8.юрид-в нацвал'!N355+'12.юрид-в инвал'!N355</f>
        <v>6600058.7999999998</v>
      </c>
      <c r="O355" s="40">
        <f>('8.юрид-в нацвал'!N355*'8.юрид-в нацвал'!O355+'12.юрид-в инвал'!N355*'12.юрид-в инвал'!O355)/('8.юрид-в нацвал'!N355+'12.юрид-в инвал'!N355)</f>
        <v>10.578389860572116</v>
      </c>
      <c r="P355" s="36">
        <f>'8.юрид-в нацвал'!P355+'12.юрид-в инвал'!P355</f>
        <v>17440004.91</v>
      </c>
      <c r="Q355" s="40">
        <f>('8.юрид-в нацвал'!P355*'8.юрид-в нацвал'!Q355+'12.юрид-в инвал'!P355*'12.юрид-в инвал'!Q355)/('8.юрид-в нацвал'!P355+'12.юрид-в инвал'!P355)</f>
        <v>7.7568379489980446</v>
      </c>
      <c r="R355" s="36">
        <f>'8.юрид-в нацвал'!R355+'12.юрид-в инвал'!R355</f>
        <v>6296603.3600000003</v>
      </c>
      <c r="S355" s="40">
        <f>('8.юрид-в нацвал'!R355*'8.юрид-в нацвал'!S355+'12.юрид-в инвал'!R355*'12.юрид-в инвал'!S355)/('8.юрид-в нацвал'!R355+'12.юрид-в инвал'!R355)</f>
        <v>11.144813350304453</v>
      </c>
      <c r="T355" s="36">
        <f>'8.юрид-в нацвал'!T355+'12.юрид-в инвал'!T355</f>
        <v>51381.600000000006</v>
      </c>
      <c r="U355" s="40">
        <f>('8.юрид-в нацвал'!T355*'8.юрид-в нацвал'!U355+'12.юрид-в инвал'!T355*'12.юрид-в инвал'!U355)/('8.юрид-в нацвал'!T355+'12.юрид-в инвал'!T355)</f>
        <v>6.8045732324411867</v>
      </c>
    </row>
    <row r="356" spans="1:21" ht="14.25" hidden="1" customHeight="1" thickBot="1" x14ac:dyDescent="0.25">
      <c r="A356" s="39" t="s">
        <v>15</v>
      </c>
      <c r="B356" s="37">
        <f>'8.юрид-в нацвал'!B356+'12.юрид-в инвал'!B356</f>
        <v>0</v>
      </c>
      <c r="C356" s="41" t="e">
        <f>('8.юрид-в нацвал'!B356*'8.юрид-в нацвал'!C356+'12.юрид-в инвал'!B356*'12.юрид-в инвал'!C356)/('8.юрид-в нацвал'!B356+'12.юрид-в инвал'!B356)</f>
        <v>#DIV/0!</v>
      </c>
      <c r="D356" s="37">
        <f>'8.юрид-в нацвал'!D356+'12.юрид-в инвал'!D356</f>
        <v>0</v>
      </c>
      <c r="E356" s="41" t="e">
        <f>('8.юрид-в нацвал'!D356*'8.юрид-в нацвал'!E356+'12.юрид-в инвал'!D356*'12.юрид-в инвал'!E356)/('8.юрид-в нацвал'!D356+'12.юрид-в инвал'!D356)</f>
        <v>#DIV/0!</v>
      </c>
      <c r="F356" s="37">
        <f>'8.юрид-в нацвал'!F356+'12.юрид-в инвал'!F356</f>
        <v>0</v>
      </c>
      <c r="G356" s="41" t="e">
        <f>('8.юрид-в нацвал'!F356*'8.юрид-в нацвал'!G356+'12.юрид-в инвал'!F356*'12.юрид-в инвал'!G356)/('8.юрид-в нацвал'!F356+'12.юрид-в инвал'!F356)</f>
        <v>#DIV/0!</v>
      </c>
      <c r="H356" s="37">
        <f t="shared" ref="H356" si="42">J356+L356+N356+P356+R356+T356</f>
        <v>0</v>
      </c>
      <c r="I356" s="41" t="e">
        <f t="shared" ref="I356" si="43">(J356*K356+L356*M356+N356*O356+P356*Q356+R356*S356+T356*U356)/(J356+L356+N356+P356+R356+T356)</f>
        <v>#DIV/0!</v>
      </c>
      <c r="J356" s="37">
        <f>'8.юрид-в нацвал'!J356+'12.юрид-в инвал'!J356</f>
        <v>0</v>
      </c>
      <c r="K356" s="41" t="e">
        <f>('8.юрид-в нацвал'!J356*'8.юрид-в нацвал'!K356+'12.юрид-в инвал'!J356*'12.юрид-в инвал'!K356)/('8.юрид-в нацвал'!J356+'12.юрид-в инвал'!J356)</f>
        <v>#DIV/0!</v>
      </c>
      <c r="L356" s="37">
        <f>'8.юрид-в нацвал'!L356+'12.юрид-в инвал'!L356</f>
        <v>0</v>
      </c>
      <c r="M356" s="41" t="e">
        <f>('8.юрид-в нацвал'!L356*'8.юрид-в нацвал'!M356+'12.юрид-в инвал'!L356*'12.юрид-в инвал'!M356)/('8.юрид-в нацвал'!L356+'12.юрид-в инвал'!L356)</f>
        <v>#DIV/0!</v>
      </c>
      <c r="N356" s="37">
        <f>'8.юрид-в нацвал'!N356+'12.юрид-в инвал'!N356</f>
        <v>0</v>
      </c>
      <c r="O356" s="41" t="e">
        <f>('8.юрид-в нацвал'!N356*'8.юрид-в нацвал'!O356+'12.юрид-в инвал'!N356*'12.юрид-в инвал'!O356)/('8.юрид-в нацвал'!N356+'12.юрид-в инвал'!N356)</f>
        <v>#DIV/0!</v>
      </c>
      <c r="P356" s="37">
        <f>'8.юрид-в нацвал'!P356+'12.юрид-в инвал'!P356</f>
        <v>0</v>
      </c>
      <c r="Q356" s="41" t="e">
        <f>('8.юрид-в нацвал'!P356*'8.юрид-в нацвал'!Q356+'12.юрид-в инвал'!P356*'12.юрид-в инвал'!Q356)/('8.юрид-в нацвал'!P356+'12.юрид-в инвал'!P356)</f>
        <v>#DIV/0!</v>
      </c>
      <c r="R356" s="37">
        <f>'8.юрид-в нацвал'!R356+'12.юрид-в инвал'!R356</f>
        <v>0</v>
      </c>
      <c r="S356" s="41" t="e">
        <f>('8.юрид-в нацвал'!R356*'8.юрид-в нацвал'!S356+'12.юрид-в инвал'!R356*'12.юрид-в инвал'!S356)/('8.юрид-в нацвал'!R356+'12.юрид-в инвал'!R356)</f>
        <v>#DIV/0!</v>
      </c>
      <c r="T356" s="37">
        <f>'8.юрид-в нацвал'!T356+'12.юрид-в инвал'!T356</f>
        <v>0</v>
      </c>
      <c r="U356" s="41" t="e">
        <f>('8.юрид-в нацвал'!T356*'8.юрид-в нацвал'!U356+'12.юрид-в инвал'!T356*'12.юрид-в инвал'!U356)/('8.юрид-в нацвал'!T356+'12.юрид-в инвал'!T356)</f>
        <v>#DIV/0!</v>
      </c>
    </row>
    <row r="357" spans="1:21" ht="4.5" customHeight="1" x14ac:dyDescent="0.2">
      <c r="A357" s="22"/>
      <c r="B357" s="23"/>
      <c r="C357" s="26"/>
      <c r="D357" s="24"/>
      <c r="E357" s="26"/>
      <c r="F357" s="24"/>
      <c r="G357" s="26"/>
      <c r="H357" s="24"/>
      <c r="I357" s="26"/>
      <c r="J357" s="24"/>
      <c r="K357" s="26"/>
      <c r="L357" s="24"/>
      <c r="M357" s="26"/>
      <c r="N357" s="24"/>
      <c r="O357" s="26"/>
      <c r="P357" s="24"/>
      <c r="Q357" s="26"/>
      <c r="R357" s="24"/>
      <c r="S357" s="26"/>
      <c r="T357" s="24"/>
      <c r="U357" s="26"/>
    </row>
    <row r="358" spans="1:21" x14ac:dyDescent="0.2">
      <c r="A358" s="19" t="s">
        <v>55</v>
      </c>
      <c r="B358" s="14"/>
      <c r="C358" s="14"/>
      <c r="D358" s="27"/>
      <c r="E358" s="27"/>
      <c r="F358" s="14"/>
      <c r="G358" s="14"/>
      <c r="H358" s="14"/>
      <c r="I358" s="14"/>
    </row>
    <row r="359" spans="1:21" x14ac:dyDescent="0.2">
      <c r="A359" s="19" t="s">
        <v>56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  <row r="372" spans="2:3" x14ac:dyDescent="0.2">
      <c r="B372" s="25"/>
      <c r="C372" s="25"/>
    </row>
    <row r="373" spans="2:3" x14ac:dyDescent="0.2">
      <c r="B373" s="25"/>
      <c r="C37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customHeight="1" x14ac:dyDescent="0.2">
      <c r="A185" s="38" t="s">
        <v>8</v>
      </c>
      <c r="B185" s="36">
        <f>'9.нерез-в нацвал'!B185+'13.нерез-в инвал'!B185</f>
        <v>69560190.599999994</v>
      </c>
      <c r="C185" s="40">
        <f>('9.нерез-в нацвал'!B185*'9.нерез-в нацвал'!C185+'13.нерез-в инвал'!B185*'13.нерез-в инвал'!C185)/('9.нерез-в нацвал'!B185+'13.нерез-в инвал'!B185)</f>
        <v>1.0396383940371192</v>
      </c>
      <c r="D185" s="36">
        <f>'9.нерез-в нацвал'!D185+'13.нерез-в инвал'!D185</f>
        <v>3795882.0599999996</v>
      </c>
      <c r="E185" s="40">
        <f>('9.нерез-в нацвал'!D185*'9.нерез-в нацвал'!E185+'13.нерез-в инвал'!D185*'13.нерез-в инвал'!E185)/('9.нерез-в нацвал'!D185+'13.нерез-в инвал'!D185)</f>
        <v>5.9915432409404223E-2</v>
      </c>
      <c r="F185" s="36">
        <f>'9.нерез-в нацвал'!F185+'13.нерез-в инвал'!F185</f>
        <v>52064419.609999999</v>
      </c>
      <c r="G185" s="40">
        <f>('9.нерез-в нацвал'!F185*'9.нерез-в нацвал'!G185+'13.нерез-в инвал'!F185*'13.нерез-в инвал'!G185)/('9.нерез-в нацвал'!F185+'13.нерез-в инвал'!F185)</f>
        <v>3.1686339122911023E-2</v>
      </c>
      <c r="H185" s="36">
        <f t="shared" si="26"/>
        <v>13699888.930000002</v>
      </c>
      <c r="I185" s="40">
        <f t="shared" si="27"/>
        <v>5.1416681137501676</v>
      </c>
      <c r="J185" s="36">
        <f>'9.нерез-в нацвал'!J185+'13.нерез-в инвал'!J185</f>
        <v>2415239.7000000002</v>
      </c>
      <c r="K185" s="40">
        <f>('9.нерез-в нацвал'!J185*'9.нерез-в нацвал'!K185+'13.нерез-в инвал'!J185*'13.нерез-в инвал'!K185)/('9.нерез-в нацвал'!J185+'13.нерез-в инвал'!J185)</f>
        <v>2.340201359682855</v>
      </c>
      <c r="L185" s="36">
        <f>'9.нерез-в нацвал'!L185+'13.нерез-в инвал'!L185</f>
        <v>2751240.68</v>
      </c>
      <c r="M185" s="40">
        <f>('9.нерез-в нацвал'!L185*'9.нерез-в нацвал'!M185+'13.нерез-в инвал'!L185*'13.нерез-в инвал'!M185)/('9.нерез-в нацвал'!L185+'13.нерез-в инвал'!L185)</f>
        <v>4.2468651463818743</v>
      </c>
      <c r="N185" s="36">
        <f>'9.нерез-в нацвал'!N185+'13.нерез-в инвал'!N185</f>
        <v>1776158.81</v>
      </c>
      <c r="O185" s="40">
        <f>('9.нерез-в нацвал'!N185*'9.нерез-в нацвал'!O185+'13.нерез-в инвал'!N185*'13.нерез-в инвал'!O185)/('9.нерез-в нацвал'!N185+'13.нерез-в инвал'!N185)</f>
        <v>4.7204887950869727</v>
      </c>
      <c r="P185" s="36">
        <f>'9.нерез-в нацвал'!P185+'13.нерез-в инвал'!P185</f>
        <v>3683636.59</v>
      </c>
      <c r="Q185" s="40">
        <f>('9.нерез-в нацвал'!P185*'9.нерез-в нацвал'!Q185+'13.нерез-в инвал'!P185*'13.нерез-в инвал'!Q185)/('9.нерез-в нацвал'!P185+'13.нерез-в инвал'!P185)</f>
        <v>5.9826099028134472</v>
      </c>
      <c r="R185" s="36">
        <f>'9.нерез-в нацвал'!R185+'13.нерез-в инвал'!R185</f>
        <v>2995196.6</v>
      </c>
      <c r="S185" s="40">
        <f>('9.нерез-в нацвал'!R185*'9.нерез-в нацвал'!S185+'13.нерез-в инвал'!R185*'13.нерез-в инвал'!S185)/('9.нерез-в нацвал'!R185+'13.нерез-в инвал'!R185)</f>
        <v>7.3942624913503083</v>
      </c>
      <c r="T185" s="36">
        <f>'9.нерез-в нацвал'!T185+'13.нерез-в инвал'!T185</f>
        <v>78416.55</v>
      </c>
      <c r="U185" s="40">
        <f>('9.нерез-в нацвал'!T185*'9.нерез-в нацвал'!U185+'13.нерез-в инвал'!T185*'13.нерез-в инвал'!U185)/('9.нерез-в нацвал'!T185+'13.нерез-в инвал'!T185)</f>
        <v>6.8176719582792185</v>
      </c>
    </row>
    <row r="186" spans="1:21" ht="14.25" customHeight="1" x14ac:dyDescent="0.2">
      <c r="A186" s="38" t="s">
        <v>9</v>
      </c>
      <c r="B186" s="36">
        <f>'9.нерез-в нацвал'!B186+'13.нерез-в инвал'!B186</f>
        <v>69630375.5</v>
      </c>
      <c r="C186" s="40">
        <f>('9.нерез-в нацвал'!B186*'9.нерез-в нацвал'!C186+'13.нерез-в инвал'!B186*'13.нерез-в инвал'!C186)/('9.нерез-в нацвал'!B186+'13.нерез-в инвал'!B186)</f>
        <v>1.0781516243683036</v>
      </c>
      <c r="D186" s="36">
        <f>'9.нерез-в нацвал'!D186+'13.нерез-в инвал'!D186</f>
        <v>3879401.2199999997</v>
      </c>
      <c r="E186" s="40">
        <f>('9.нерез-в нацвал'!D186*'9.нерез-в нацвал'!E186+'13.нерез-в инвал'!D186*'13.нерез-в инвал'!E186)/('9.нерез-в нацвал'!D186+'13.нерез-в инвал'!D186)</f>
        <v>0.10386929269460839</v>
      </c>
      <c r="F186" s="36">
        <f>'9.нерез-в нацвал'!F186+'13.нерез-в инвал'!F186</f>
        <v>51592908.340000004</v>
      </c>
      <c r="G186" s="40">
        <f>('9.нерез-в нацвал'!F186*'9.нерез-в нацвал'!G186+'13.нерез-в инвал'!F186*'13.нерез-в инвал'!G186)/('9.нерез-в нацвал'!F186+'13.нерез-в инвал'!F186)</f>
        <v>3.8737868269203279E-2</v>
      </c>
      <c r="H186" s="36">
        <f t="shared" si="26"/>
        <v>14158065.939999999</v>
      </c>
      <c r="I186" s="40">
        <f t="shared" si="27"/>
        <v>5.1328022352041636</v>
      </c>
      <c r="J186" s="36">
        <f>'9.нерез-в нацвал'!J186+'13.нерез-в инвал'!J186</f>
        <v>2314479.6800000002</v>
      </c>
      <c r="K186" s="40">
        <f>('9.нерез-в нацвал'!J186*'9.нерез-в нацвал'!K186+'13.нерез-в инвал'!J186*'13.нерез-в инвал'!K186)/('9.нерез-в нацвал'!J186+'13.нерез-в инвал'!J186)</f>
        <v>2.7077726048992576</v>
      </c>
      <c r="L186" s="36">
        <f>'9.нерез-в нацвал'!L186+'13.нерез-в инвал'!L186</f>
        <v>2359340.71</v>
      </c>
      <c r="M186" s="40">
        <f>('9.нерез-в нацвал'!L186*'9.нерез-в нацвал'!M186+'13.нерез-в инвал'!L186*'13.нерез-в инвал'!M186)/('9.нерез-в нацвал'!L186+'13.нерез-в инвал'!L186)</f>
        <v>3.7949716904600823</v>
      </c>
      <c r="N186" s="36">
        <f>'9.нерез-в нацвал'!N186+'13.нерез-в инвал'!N186</f>
        <v>2597377.2600000002</v>
      </c>
      <c r="O186" s="40">
        <f>('9.нерез-в нацвал'!N186*'9.нерез-в нацвал'!O186+'13.нерез-в инвал'!N186*'13.нерез-в инвал'!O186)/('9.нерез-в нацвал'!N186+'13.нерез-в инвал'!N186)</f>
        <v>4.5746613083460952</v>
      </c>
      <c r="P186" s="36">
        <f>'9.нерез-в нацвал'!P186+'13.нерез-в инвал'!P186</f>
        <v>4256280.4399999995</v>
      </c>
      <c r="Q186" s="40">
        <f>('9.нерез-в нацвал'!P186*'9.нерез-в нацвал'!Q186+'13.нерез-в инвал'!P186*'13.нерез-в инвал'!Q186)/('9.нерез-в нацвал'!P186+'13.нерез-в инвал'!P186)</f>
        <v>5.4957699854946593</v>
      </c>
      <c r="R186" s="36">
        <f>'9.нерез-в нацвал'!R186+'13.нерез-в инвал'!R186</f>
        <v>2554173.5</v>
      </c>
      <c r="S186" s="40">
        <f>('9.нерез-в нацвал'!R186*'9.нерез-в нацвал'!S186+'13.нерез-в инвал'!R186*'13.нерез-в инвал'!S186)/('9.нерез-в нацвал'!R186+'13.нерез-в инвал'!R186)</f>
        <v>8.4910470741709361</v>
      </c>
      <c r="T186" s="36">
        <f>'9.нерез-в нацвал'!T186+'13.нерез-в инвал'!T186</f>
        <v>76414.350000000006</v>
      </c>
      <c r="U186" s="40">
        <f>('9.нерез-в нацвал'!T186*'9.нерез-в нацвал'!U186+'13.нерез-в инвал'!T186*'13.нерез-в инвал'!U186)/('9.нерез-в нацвал'!T186+'13.нерез-в инвал'!T186)</f>
        <v>6.3936898985596251</v>
      </c>
    </row>
    <row r="187" spans="1:21" ht="14.25" customHeight="1" x14ac:dyDescent="0.2">
      <c r="A187" s="38" t="s">
        <v>14</v>
      </c>
      <c r="B187" s="36">
        <f>'9.нерез-в нацвал'!B187+'13.нерез-в инвал'!B187</f>
        <v>72138138.090000004</v>
      </c>
      <c r="C187" s="40">
        <f>('9.нерез-в нацвал'!B187*'9.нерез-в нацвал'!C187+'13.нерез-в инвал'!B187*'13.нерез-в инвал'!C187)/('9.нерез-в нацвал'!B187+'13.нерез-в инвал'!B187)</f>
        <v>1.0171259990306203</v>
      </c>
      <c r="D187" s="36">
        <f>'9.нерез-в нацвал'!D187+'13.нерез-в инвал'!D187</f>
        <v>3984438.13</v>
      </c>
      <c r="E187" s="40">
        <f>('9.нерез-в нацвал'!D187*'9.нерез-в нацвал'!E187+'13.нерез-в инвал'!D187*'13.нерез-в инвал'!E187)/('9.нерез-в нацвал'!D187+'13.нерез-в инвал'!D187)</f>
        <v>9.0993386864310452E-2</v>
      </c>
      <c r="F187" s="36">
        <f>'9.нерез-в нацвал'!F187+'13.нерез-в инвал'!F187</f>
        <v>54092752.799999997</v>
      </c>
      <c r="G187" s="40">
        <f>('9.нерез-в нацвал'!F187*'9.нерез-в нацвал'!G187+'13.нерез-в инвал'!F187*'13.нерез-в инвал'!G187)/('9.нерез-в нацвал'!F187+'13.нерез-в инвал'!F187)</f>
        <v>4.2323626983169556E-2</v>
      </c>
      <c r="H187" s="36">
        <f t="shared" si="26"/>
        <v>14060947.16</v>
      </c>
      <c r="I187" s="40">
        <f t="shared" si="27"/>
        <v>5.0296481421952866</v>
      </c>
      <c r="J187" s="36">
        <f>'9.нерез-в нацвал'!J187+'13.нерез-в инвал'!J187</f>
        <v>2809378.88</v>
      </c>
      <c r="K187" s="40">
        <f>('9.нерез-в нацвал'!J187*'9.нерез-в нацвал'!K187+'13.нерез-в инвал'!J187*'13.нерез-в инвал'!K187)/('9.нерез-в нацвал'!J187+'13.нерез-в инвал'!J187)</f>
        <v>2.055687686098076</v>
      </c>
      <c r="L187" s="36">
        <f>'9.нерез-в нацвал'!L187+'13.нерез-в инвал'!L187</f>
        <v>1633598.1</v>
      </c>
      <c r="M187" s="40">
        <f>('9.нерез-в нацвал'!L187*'9.нерез-в нацвал'!M187+'13.нерез-в инвал'!L187*'13.нерез-в инвал'!M187)/('9.нерез-в нацвал'!L187+'13.нерез-в инвал'!L187)</f>
        <v>4.0546248538731868</v>
      </c>
      <c r="N187" s="36">
        <f>'9.нерез-в нацвал'!N187+'13.нерез-в инвал'!N187</f>
        <v>2947719.94</v>
      </c>
      <c r="O187" s="40">
        <f>('9.нерез-в нацвал'!N187*'9.нерез-в нацвал'!O187+'13.нерез-в инвал'!N187*'13.нерез-в инвал'!O187)/('9.нерез-в нацвал'!N187+'13.нерез-в инвал'!N187)</f>
        <v>4.3202200043468224</v>
      </c>
      <c r="P187" s="36">
        <f>'9.нерез-в нацвал'!P187+'13.нерез-в инвал'!P187</f>
        <v>4158025.63</v>
      </c>
      <c r="Q187" s="40">
        <f>('9.нерез-в нацвал'!P187*'9.нерез-в нацвал'!Q187+'13.нерез-в инвал'!P187*'13.нерез-в инвал'!Q187)/('9.нерез-в нацвал'!P187+'13.нерез-в инвал'!P187)</f>
        <v>5.7736213482166665</v>
      </c>
      <c r="R187" s="36">
        <f>'9.нерез-в нацвал'!R187+'13.нерез-в инвал'!R187</f>
        <v>2433425.4500000002</v>
      </c>
      <c r="S187" s="40">
        <f>('9.нерез-в нацвал'!R187*'9.нерез-в нацвал'!S187+'13.нерез-в инвал'!R187*'13.нерез-в инвал'!S187)/('9.нерез-в нацвал'!R187+'13.нерез-в инвал'!R187)</f>
        <v>8.6702011268518664</v>
      </c>
      <c r="T187" s="36">
        <f>'9.нерез-в нацвал'!T187+'13.нерез-в инвал'!T187</f>
        <v>78799.16</v>
      </c>
      <c r="U187" s="40">
        <f>('9.нерез-в нацвал'!T187*'9.нерез-в нацвал'!U187+'13.нерез-в инвал'!T187*'13.нерез-в инвал'!U187)/('9.нерез-в нацвал'!T187+'13.нерез-в инвал'!T187)</f>
        <v>6.1273681039239536</v>
      </c>
    </row>
    <row r="188" spans="1:21" ht="14.25" hidden="1" customHeight="1" thickBot="1" x14ac:dyDescent="0.25">
      <c r="A188" s="39" t="s">
        <v>15</v>
      </c>
      <c r="B188" s="37">
        <f>'9.нерез-в нацвал'!B188+'13.нерез-в инвал'!B188</f>
        <v>0</v>
      </c>
      <c r="C188" s="41" t="e">
        <f>('9.нерез-в нацвал'!B188*'9.нерез-в нацвал'!C188+'13.нерез-в инвал'!B188*'13.нерез-в инвал'!C188)/('9.нерез-в нацвал'!B188+'13.нерез-в инвал'!B188)</f>
        <v>#DIV/0!</v>
      </c>
      <c r="D188" s="37">
        <f>'9.нерез-в нацвал'!D188+'13.нерез-в инвал'!D188</f>
        <v>0</v>
      </c>
      <c r="E188" s="41" t="e">
        <f>('9.нерез-в нацвал'!D188*'9.нерез-в нацвал'!E188+'13.нерез-в инвал'!D188*'13.нерез-в инвал'!E188)/('9.нерез-в нацвал'!D188+'13.нерез-в инвал'!D188)</f>
        <v>#DIV/0!</v>
      </c>
      <c r="F188" s="37">
        <f>'9.нерез-в нацвал'!F188+'13.нерез-в инвал'!F188</f>
        <v>0</v>
      </c>
      <c r="G188" s="41" t="e">
        <f>('9.нерез-в нацвал'!F188*'9.нерез-в нацвал'!G188+'13.нерез-в инвал'!F188*'13.нерез-в инвал'!G188)/('9.нерез-в нацвал'!F188+'13.нерез-в инвал'!F188)</f>
        <v>#DIV/0!</v>
      </c>
      <c r="H188" s="37">
        <f t="shared" ref="H188" si="28">J188+L188+N188+P188+R188+T188</f>
        <v>0</v>
      </c>
      <c r="I188" s="41" t="e">
        <f t="shared" ref="I188" si="29">(J188*K188+L188*M188+N188*O188+P188*Q188+R188*S188+T188*U188)/(J188+L188+N188+P188+R188+T188)</f>
        <v>#DIV/0!</v>
      </c>
      <c r="J188" s="37">
        <f>'9.нерез-в нацвал'!J188+'13.нерез-в инвал'!J188</f>
        <v>0</v>
      </c>
      <c r="K188" s="41" t="e">
        <f>('9.нерез-в нацвал'!J188*'9.нерез-в нацвал'!K188+'13.нерез-в инвал'!J188*'13.нерез-в инвал'!K188)/('9.нерез-в нацвал'!J188+'13.нерез-в инвал'!J188)</f>
        <v>#DIV/0!</v>
      </c>
      <c r="L188" s="37">
        <f>'9.нерез-в нацвал'!L188+'13.нерез-в инвал'!L188</f>
        <v>0</v>
      </c>
      <c r="M188" s="41" t="e">
        <f>('9.нерез-в нацвал'!L188*'9.нерез-в нацвал'!M188+'13.нерез-в инвал'!L188*'13.нерез-в инвал'!M188)/('9.нерез-в нацвал'!L188+'13.нерез-в инвал'!L188)</f>
        <v>#DIV/0!</v>
      </c>
      <c r="N188" s="37">
        <f>'9.нерез-в нацвал'!N188+'13.нерез-в инвал'!N188</f>
        <v>0</v>
      </c>
      <c r="O188" s="41" t="e">
        <f>('9.нерез-в нацвал'!N188*'9.нерез-в нацвал'!O188+'13.нерез-в инвал'!N188*'13.нерез-в инвал'!O188)/('9.нерез-в нацвал'!N188+'13.нерез-в инвал'!N188)</f>
        <v>#DIV/0!</v>
      </c>
      <c r="P188" s="37">
        <f>'9.нерез-в нацвал'!P188+'13.нерез-в инвал'!P188</f>
        <v>0</v>
      </c>
      <c r="Q188" s="41" t="e">
        <f>('9.нерез-в нацвал'!P188*'9.нерез-в нацвал'!Q188+'13.нерез-в инвал'!P188*'13.нерез-в инвал'!Q188)/('9.нерез-в нацвал'!P188+'13.нерез-в инвал'!P188)</f>
        <v>#DIV/0!</v>
      </c>
      <c r="R188" s="37">
        <f>'9.нерез-в нацвал'!R188+'13.нерез-в инвал'!R188</f>
        <v>0</v>
      </c>
      <c r="S188" s="41" t="e">
        <f>('9.нерез-в нацвал'!R188*'9.нерез-в нацвал'!S188+'13.нерез-в инвал'!R188*'13.нерез-в инвал'!S188)/('9.нерез-в нацвал'!R188+'13.нерез-в инвал'!R188)</f>
        <v>#DIV/0!</v>
      </c>
      <c r="T188" s="37">
        <f>'9.нерез-в нацвал'!T188+'13.нерез-в инвал'!T188</f>
        <v>0</v>
      </c>
      <c r="U188" s="41" t="e">
        <f>('9.нерез-в нацвал'!T188*'9.нерез-в нацвал'!U188+'13.нерез-в инвал'!T188*'13.нерез-в инвал'!U188)/('9.нерез-в нацвал'!T188+'13.нерез-в инвал'!T188)</f>
        <v>#DIV/0!</v>
      </c>
    </row>
    <row r="189" spans="1:21" ht="4.5" customHeight="1" x14ac:dyDescent="0.2">
      <c r="A189" s="28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5"/>
    </row>
    <row r="190" spans="1:21" x14ac:dyDescent="0.2">
      <c r="A190" s="14" t="s">
        <v>52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2" spans="1:21" x14ac:dyDescent="0.2">
      <c r="B192" s="25"/>
      <c r="C192" s="25"/>
    </row>
    <row r="193" spans="2:3" x14ac:dyDescent="0.2">
      <c r="B193" s="25"/>
      <c r="C193" s="25"/>
    </row>
    <row r="194" spans="2:3" x14ac:dyDescent="0.2">
      <c r="B194" s="25"/>
      <c r="C194" s="25"/>
    </row>
    <row r="195" spans="2:3" x14ac:dyDescent="0.2">
      <c r="B195" s="25"/>
      <c r="C195" s="25"/>
    </row>
    <row r="196" spans="2:3" x14ac:dyDescent="0.2">
      <c r="B196" s="25"/>
      <c r="C196" s="25"/>
    </row>
    <row r="197" spans="2:3" x14ac:dyDescent="0.2">
      <c r="B197" s="25"/>
      <c r="C197" s="25"/>
    </row>
    <row r="198" spans="2:3" x14ac:dyDescent="0.2">
      <c r="B198" s="25"/>
      <c r="C198" s="25"/>
    </row>
    <row r="199" spans="2:3" x14ac:dyDescent="0.2">
      <c r="B199" s="25"/>
      <c r="C199" s="25"/>
    </row>
    <row r="200" spans="2:3" x14ac:dyDescent="0.2">
      <c r="B200" s="25"/>
      <c r="C200" s="25"/>
    </row>
    <row r="201" spans="2:3" x14ac:dyDescent="0.2">
      <c r="B201" s="25"/>
      <c r="C201" s="25"/>
    </row>
    <row r="202" spans="2:3" x14ac:dyDescent="0.2">
      <c r="B202" s="25"/>
      <c r="C202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3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customHeight="1" x14ac:dyDescent="0.2">
      <c r="A353" s="38" t="s">
        <v>8</v>
      </c>
      <c r="B353" s="36">
        <f>'7.физ-в нацвал'!B353+'8.юрид-в нацвал'!B353+'9.нерез-в нацвал'!B185</f>
        <v>311869765.67000002</v>
      </c>
      <c r="C353" s="40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5.4762865517665285</v>
      </c>
      <c r="D353" s="36">
        <f>'7.физ-в нацвал'!D353+'8.юрид-в нацвал'!D353+'9.нерез-в нацвал'!D185</f>
        <v>130345883.50999999</v>
      </c>
      <c r="E353" s="40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2.4381342841963947</v>
      </c>
      <c r="F353" s="36">
        <f>'7.физ-в нацвал'!F353+'8.юрид-в нацвал'!F353+'9.нерез-в нацвал'!F185</f>
        <v>77839831.569999993</v>
      </c>
      <c r="G353" s="40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1.1181942773813185</v>
      </c>
      <c r="H353" s="36">
        <f t="shared" si="44"/>
        <v>103684050.59</v>
      </c>
      <c r="I353" s="40">
        <f t="shared" si="45"/>
        <v>12.567481446016869</v>
      </c>
      <c r="J353" s="36">
        <f>'7.физ-в нацвал'!J353+'8.юрид-в нацвал'!J353+'9.нерез-в нацвал'!J185</f>
        <v>9077037.0199999996</v>
      </c>
      <c r="K353" s="40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6.9344528770468772</v>
      </c>
      <c r="L353" s="36">
        <f>'7.физ-в нацвал'!L353+'8.юрид-в нацвал'!L353+'9.нерез-в нацвал'!L185</f>
        <v>16192959.92</v>
      </c>
      <c r="M353" s="40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12.829133424582677</v>
      </c>
      <c r="N353" s="36">
        <f>'7.физ-в нацвал'!N353+'8.юрид-в нацвал'!N353+'9.нерез-в нацвал'!N185</f>
        <v>17919100.760000002</v>
      </c>
      <c r="O353" s="40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12.616249731685746</v>
      </c>
      <c r="P353" s="36">
        <f>'7.физ-в нацвал'!P353+'8.юрид-в нацвал'!P353+'9.нерез-в нацвал'!P185</f>
        <v>33950255.330000006</v>
      </c>
      <c r="Q353" s="40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13.080255310757353</v>
      </c>
      <c r="R353" s="36">
        <f>'7.физ-в нацвал'!R353+'8.юрид-в нацвал'!R353+'9.нерез-в нацвал'!R185</f>
        <v>25869390.93</v>
      </c>
      <c r="S353" s="4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13.648481433969319</v>
      </c>
      <c r="T353" s="36">
        <f>'7.физ-в нацвал'!T353+'8.юрид-в нацвал'!T353+'9.нерез-в нацвал'!T185</f>
        <v>675306.62999999989</v>
      </c>
      <c r="U353" s="40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13.525253932868948</v>
      </c>
    </row>
    <row r="354" spans="1:21" ht="14.25" customHeight="1" x14ac:dyDescent="0.2">
      <c r="A354" s="38" t="s">
        <v>9</v>
      </c>
      <c r="B354" s="36">
        <f>'7.физ-в нацвал'!B354+'8.юрид-в нацвал'!B354+'9.нерез-в нацвал'!B186</f>
        <v>324410291.57000005</v>
      </c>
      <c r="C354" s="40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5.5742071568420206</v>
      </c>
      <c r="D354" s="36">
        <f>'7.физ-в нацвал'!D354+'8.юрид-в нацвал'!D354+'9.нерез-в нацвал'!D186</f>
        <v>139350154.89000002</v>
      </c>
      <c r="E354" s="40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2.7617337974915825</v>
      </c>
      <c r="F354" s="36">
        <f>'7.физ-в нацвал'!F354+'8.юрид-в нацвал'!F354+'9.нерез-в нацвал'!F186</f>
        <v>78956704.769999996</v>
      </c>
      <c r="G354" s="40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1.13167646674954</v>
      </c>
      <c r="H354" s="36">
        <f t="shared" si="44"/>
        <v>106103431.91000001</v>
      </c>
      <c r="I354" s="40">
        <f t="shared" si="45"/>
        <v>12.573850514360812</v>
      </c>
      <c r="J354" s="36">
        <f>'7.физ-в нацвал'!J354+'8.юрид-в нацвал'!J354+'9.нерез-в нацвал'!J186</f>
        <v>10001941.270000001</v>
      </c>
      <c r="K354" s="40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7.8028701347093596</v>
      </c>
      <c r="L354" s="36">
        <f>'7.физ-в нацвал'!L354+'8.юрид-в нацвал'!L354+'9.нерез-в нацвал'!L186</f>
        <v>18113766.979999997</v>
      </c>
      <c r="M354" s="40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12.559109618605653</v>
      </c>
      <c r="N354" s="36">
        <f>'7.физ-в нацвал'!N354+'8.юрид-в нацвал'!N354+'9.нерез-в нацвал'!N186</f>
        <v>17269523.329999998</v>
      </c>
      <c r="O354" s="40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12.931227671389387</v>
      </c>
      <c r="P354" s="36">
        <f>'7.физ-в нацвал'!P354+'8.юрид-в нацвал'!P354+'9.нерез-в нацвал'!P186</f>
        <v>34395025.07</v>
      </c>
      <c r="Q354" s="40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13.004466331316454</v>
      </c>
      <c r="R354" s="36">
        <f>'7.физ-в нацвал'!R354+'8.юрид-в нацвал'!R354+'9.нерез-в нацвал'!R186</f>
        <v>25649748.900000002</v>
      </c>
      <c r="S354" s="4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13.60277254840887</v>
      </c>
      <c r="T354" s="36">
        <f>'7.физ-в нацвал'!T354+'8.юрид-в нацвал'!T354+'9.нерез-в нацвал'!T186</f>
        <v>673426.36</v>
      </c>
      <c r="U354" s="40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13.4822080766188</v>
      </c>
    </row>
    <row r="355" spans="1:21" ht="14.25" customHeight="1" x14ac:dyDescent="0.2">
      <c r="A355" s="38" t="s">
        <v>14</v>
      </c>
      <c r="B355" s="36">
        <f>'7.физ-в нацвал'!B355+'8.юрид-в нацвал'!B355+'9.нерез-в нацвал'!B187</f>
        <v>318925953.38999999</v>
      </c>
      <c r="C355" s="40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5.7012706899918086</v>
      </c>
      <c r="D355" s="36">
        <f>'7.физ-в нацвал'!D355+'8.юрид-в нацвал'!D355+'9.нерез-в нацвал'!D187</f>
        <v>132671169.66</v>
      </c>
      <c r="E355" s="40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2.6456098076982939</v>
      </c>
      <c r="F355" s="36">
        <f>'7.физ-в нацвал'!F355+'8.юрид-в нацвал'!F355+'9.нерез-в нацвал'!F187</f>
        <v>77918753.120000005</v>
      </c>
      <c r="G355" s="40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1.4905873162270613</v>
      </c>
      <c r="H355" s="36">
        <f t="shared" si="44"/>
        <v>108336030.61</v>
      </c>
      <c r="I355" s="40">
        <f t="shared" si="45"/>
        <v>12.471772594806355</v>
      </c>
      <c r="J355" s="36">
        <f>'7.физ-в нацвал'!J355+'8.юрид-в нацвал'!J355+'9.нерез-в нацвал'!J187</f>
        <v>15415595.370000001</v>
      </c>
      <c r="K355" s="40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9.5953804956739948</v>
      </c>
      <c r="L355" s="36">
        <f>'7.физ-в нацвал'!L355+'8.юрид-в нацвал'!L355+'9.нерез-в нацвал'!L187</f>
        <v>12884595.049999999</v>
      </c>
      <c r="M355" s="40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11.732662846117149</v>
      </c>
      <c r="N355" s="36">
        <f>'7.физ-в нацвал'!N355+'8.юрид-в нацвал'!N355+'9.нерез-в нацвал'!N187</f>
        <v>18490042.59</v>
      </c>
      <c r="O355" s="40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12.93741995197321</v>
      </c>
      <c r="P355" s="36">
        <f>'7.физ-в нацвал'!P355+'8.юрид-в нацвал'!P355+'9.нерез-в нацвал'!P187</f>
        <v>35585564.800000004</v>
      </c>
      <c r="Q355" s="40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12.97799496989297</v>
      </c>
      <c r="R355" s="36">
        <f>'7.физ-в нацвал'!R355+'8.юрид-в нацвал'!R355+'9.нерез-в нацвал'!R187</f>
        <v>25301197.539999999</v>
      </c>
      <c r="S355" s="4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13.525030249097822</v>
      </c>
      <c r="T355" s="36">
        <f>'7.физ-в нацвал'!T355+'8.юрид-в нацвал'!T355+'9.нерез-в нацвал'!T187</f>
        <v>659035.26</v>
      </c>
      <c r="U355" s="40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13.369597038252504</v>
      </c>
    </row>
    <row r="356" spans="1:21" ht="14.25" hidden="1" customHeight="1" thickBot="1" x14ac:dyDescent="0.25">
      <c r="A356" s="39" t="s">
        <v>15</v>
      </c>
      <c r="B356" s="37">
        <f>'7.физ-в нацвал'!B356+'8.юрид-в нацвал'!B356+'9.нерез-в нацвал'!B188</f>
        <v>0</v>
      </c>
      <c r="C356" s="41" t="e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#DIV/0!</v>
      </c>
      <c r="D356" s="37">
        <f>'7.физ-в нацвал'!D356+'8.юрид-в нацвал'!D356+'9.нерез-в нацвал'!D188</f>
        <v>0</v>
      </c>
      <c r="E356" s="41" t="e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#DIV/0!</v>
      </c>
      <c r="F356" s="37">
        <f>'7.физ-в нацвал'!F356+'8.юрид-в нацвал'!F356+'9.нерез-в нацвал'!F188</f>
        <v>0</v>
      </c>
      <c r="G356" s="41" t="e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#DIV/0!</v>
      </c>
      <c r="H356" s="37">
        <f t="shared" ref="H356" si="46">J356+L356+N356+P356+R356+T356</f>
        <v>0</v>
      </c>
      <c r="I356" s="41" t="e">
        <f t="shared" ref="I356" si="47">(J356*K356+L356*M356+N356*O356+P356*Q356+R356*S356+T356*U356)/(J356+L356+N356+P356+R356+T356)</f>
        <v>#DIV/0!</v>
      </c>
      <c r="J356" s="37">
        <f>'7.физ-в нацвал'!J356+'8.юрид-в нацвал'!J356+'9.нерез-в нацвал'!J188</f>
        <v>0</v>
      </c>
      <c r="K356" s="41" t="e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#DIV/0!</v>
      </c>
      <c r="L356" s="37">
        <f>'7.физ-в нацвал'!L356+'8.юрид-в нацвал'!L356+'9.нерез-в нацвал'!L188</f>
        <v>0</v>
      </c>
      <c r="M356" s="41" t="e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#DIV/0!</v>
      </c>
      <c r="N356" s="37">
        <f>'7.физ-в нацвал'!N356+'8.юрид-в нацвал'!N356+'9.нерез-в нацвал'!N188</f>
        <v>0</v>
      </c>
      <c r="O356" s="41" t="e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#DIV/0!</v>
      </c>
      <c r="P356" s="37">
        <f>'7.физ-в нацвал'!P356+'8.юрид-в нацвал'!P356+'9.нерез-в нацвал'!P188</f>
        <v>0</v>
      </c>
      <c r="Q356" s="41" t="e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#DIV/0!</v>
      </c>
      <c r="R356" s="37">
        <f>'7.физ-в нацвал'!R356+'8.юрид-в нацвал'!R356+'9.нерез-в нацвал'!R188</f>
        <v>0</v>
      </c>
      <c r="S356" s="41" t="e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#DIV/0!</v>
      </c>
      <c r="T356" s="37">
        <f>'7.физ-в нацвал'!T356+'8.юрид-в нацвал'!T356+'9.нерез-в нацвал'!T188</f>
        <v>0</v>
      </c>
      <c r="U356" s="41" t="e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#DIV/0!</v>
      </c>
    </row>
    <row r="357" spans="1:21" ht="4.5" customHeight="1" x14ac:dyDescent="0.2">
      <c r="A357" s="28"/>
      <c r="B357" s="23"/>
      <c r="C357" s="26"/>
      <c r="D357" s="23"/>
      <c r="E357" s="26"/>
      <c r="F357" s="23"/>
      <c r="G357" s="26"/>
      <c r="H357" s="23"/>
      <c r="I357" s="26"/>
      <c r="J357" s="23"/>
      <c r="K357" s="26"/>
      <c r="L357" s="23"/>
      <c r="M357" s="26"/>
      <c r="N357" s="23"/>
      <c r="O357" s="26"/>
      <c r="P357" s="23"/>
      <c r="Q357" s="26"/>
      <c r="R357" s="23"/>
      <c r="S357" s="26"/>
      <c r="T357" s="23"/>
      <c r="U357" s="29"/>
    </row>
    <row r="358" spans="1:21" x14ac:dyDescent="0.2">
      <c r="A358" s="19" t="s">
        <v>53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1" x14ac:dyDescent="0.2">
      <c r="A359" s="14" t="s">
        <v>54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x14ac:dyDescent="0.2">
      <c r="B360" s="25"/>
      <c r="C360" s="2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  <row r="372" spans="2:3" x14ac:dyDescent="0.2">
      <c r="B372" s="25"/>
      <c r="C372" s="25"/>
    </row>
    <row r="373" spans="2:3" x14ac:dyDescent="0.2">
      <c r="B373" s="25"/>
      <c r="C37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1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customHeight="1" x14ac:dyDescent="0.2">
      <c r="A353" s="38" t="s">
        <v>8</v>
      </c>
      <c r="B353" s="36">
        <f t="shared" si="156"/>
        <v>137108608.02000001</v>
      </c>
      <c r="C353" s="40">
        <f t="shared" si="157"/>
        <v>7.0494662423982195</v>
      </c>
      <c r="D353" s="36">
        <v>5430740.5700000003</v>
      </c>
      <c r="E353" s="40">
        <v>5.3746509014331402E-2</v>
      </c>
      <c r="F353" s="36">
        <v>60659098.439999998</v>
      </c>
      <c r="G353" s="40">
        <v>1.04070658735461</v>
      </c>
      <c r="H353" s="36">
        <f t="shared" si="158"/>
        <v>71018769.00999999</v>
      </c>
      <c r="I353" s="40">
        <f t="shared" si="159"/>
        <v>12.716670673009462</v>
      </c>
      <c r="J353" s="36">
        <v>6928557.71</v>
      </c>
      <c r="K353" s="40">
        <v>7.4290914497557097</v>
      </c>
      <c r="L353" s="36">
        <v>9200196.0700000003</v>
      </c>
      <c r="M353" s="40">
        <v>12.3560974321496</v>
      </c>
      <c r="N353" s="36">
        <v>11021386.130000001</v>
      </c>
      <c r="O353" s="40">
        <v>12.813701079992903</v>
      </c>
      <c r="P353" s="36">
        <v>24904446.510000002</v>
      </c>
      <c r="Q353" s="40">
        <v>13.0907271027643</v>
      </c>
      <c r="R353" s="36">
        <v>18347455.379999999</v>
      </c>
      <c r="S353" s="40">
        <v>14.285338352156801</v>
      </c>
      <c r="T353" s="36">
        <v>616727.21</v>
      </c>
      <c r="U353" s="40">
        <v>13.991957570998</v>
      </c>
    </row>
    <row r="354" spans="1:21" ht="14.25" customHeight="1" x14ac:dyDescent="0.2">
      <c r="A354" s="38" t="s">
        <v>9</v>
      </c>
      <c r="B354" s="36">
        <f t="shared" si="156"/>
        <v>141252227.92000002</v>
      </c>
      <c r="C354" s="40">
        <f t="shared" si="157"/>
        <v>6.9648204765937365</v>
      </c>
      <c r="D354" s="36">
        <v>5568553.5599999996</v>
      </c>
      <c r="E354" s="40">
        <v>5.2328326209005703E-2</v>
      </c>
      <c r="F354" s="36">
        <v>62968000.450000003</v>
      </c>
      <c r="G354" s="40">
        <v>1.0399053726407499</v>
      </c>
      <c r="H354" s="36">
        <f t="shared" si="158"/>
        <v>72715673.909999996</v>
      </c>
      <c r="I354" s="40">
        <f t="shared" si="159"/>
        <v>12.624846954706598</v>
      </c>
      <c r="J354" s="36">
        <v>7387799.7800000003</v>
      </c>
      <c r="K354" s="40">
        <v>7.3217925974572093</v>
      </c>
      <c r="L354" s="36">
        <v>8473264.7899999991</v>
      </c>
      <c r="M354" s="40">
        <v>12.3732091554051</v>
      </c>
      <c r="N354" s="36">
        <v>12250538.710000001</v>
      </c>
      <c r="O354" s="40">
        <v>12.739116565372699</v>
      </c>
      <c r="P354" s="36">
        <v>25553229.550000001</v>
      </c>
      <c r="Q354" s="40">
        <v>13.0195549745766</v>
      </c>
      <c r="R354" s="36">
        <v>18432593.210000001</v>
      </c>
      <c r="S354" s="40">
        <v>14.1982430332276</v>
      </c>
      <c r="T354" s="36">
        <v>618247.87</v>
      </c>
      <c r="U354" s="40">
        <v>13.9550556929537</v>
      </c>
    </row>
    <row r="355" spans="1:21" ht="14.25" customHeight="1" x14ac:dyDescent="0.2">
      <c r="A355" s="38" t="s">
        <v>14</v>
      </c>
      <c r="B355" s="36">
        <f t="shared" si="156"/>
        <v>142374824.81999999</v>
      </c>
      <c r="C355" s="40">
        <f t="shared" si="157"/>
        <v>7.1840921327182405</v>
      </c>
      <c r="D355" s="36">
        <v>5443527.4299999997</v>
      </c>
      <c r="E355" s="40">
        <v>6.4785528710011503E-2</v>
      </c>
      <c r="F355" s="36">
        <v>62674162.719999999</v>
      </c>
      <c r="G355" s="40">
        <v>1.5161819651924298</v>
      </c>
      <c r="H355" s="36">
        <f t="shared" si="158"/>
        <v>74257134.670000002</v>
      </c>
      <c r="I355" s="40">
        <f t="shared" si="159"/>
        <v>12.489786550557458</v>
      </c>
      <c r="J355" s="36">
        <v>8301808.9299999997</v>
      </c>
      <c r="K355" s="40">
        <v>7.4259121596767503</v>
      </c>
      <c r="L355" s="36">
        <v>7656910</v>
      </c>
      <c r="M355" s="40">
        <v>11.845134935032499</v>
      </c>
      <c r="N355" s="36">
        <v>13354820.24</v>
      </c>
      <c r="O355" s="40">
        <v>12.717260600469199</v>
      </c>
      <c r="P355" s="36">
        <v>26196191.449999999</v>
      </c>
      <c r="Q355" s="40">
        <v>13.0087427007944</v>
      </c>
      <c r="R355" s="36">
        <v>18142958.41</v>
      </c>
      <c r="S355" s="40">
        <v>14.117048422721899</v>
      </c>
      <c r="T355" s="36">
        <v>604445.64</v>
      </c>
      <c r="U355" s="40">
        <v>13.845512864647299</v>
      </c>
    </row>
    <row r="356" spans="1:21" ht="14.25" hidden="1" customHeight="1" thickBot="1" x14ac:dyDescent="0.25">
      <c r="A356" s="39" t="s">
        <v>15</v>
      </c>
      <c r="B356" s="37">
        <f t="shared" ref="B356" si="160">D356+F356+J356+L356+N356+P356+R356+T356</f>
        <v>0</v>
      </c>
      <c r="C356" s="41" t="e">
        <f t="shared" ref="C356" si="161">(D356*E356+F356*G356+J356*K356+L356*M356+N356*O356+P356*Q356+R356*S356+T356*U356)/(D356+F356+J356+L356+N356+P356+R356+T356)</f>
        <v>#DIV/0!</v>
      </c>
      <c r="D356" s="37"/>
      <c r="E356" s="41"/>
      <c r="F356" s="37"/>
      <c r="G356" s="41"/>
      <c r="H356" s="37">
        <f t="shared" ref="H356" si="162">J356+L356+N356+P356+R356+T356</f>
        <v>0</v>
      </c>
      <c r="I356" s="41" t="e">
        <f t="shared" ref="I356" si="163">(J356*K356+L356*M356+N356*O356+P356*Q356+R356*S356+T356*U356)/(J356+L356+N356+P356+R356+T356)</f>
        <v>#DIV/0!</v>
      </c>
      <c r="J356" s="37"/>
      <c r="K356" s="41"/>
      <c r="L356" s="37"/>
      <c r="M356" s="41"/>
      <c r="N356" s="37"/>
      <c r="O356" s="41"/>
      <c r="P356" s="37"/>
      <c r="Q356" s="41"/>
      <c r="R356" s="37"/>
      <c r="S356" s="41"/>
      <c r="T356" s="37"/>
      <c r="U356" s="41"/>
    </row>
    <row r="357" spans="1:21" ht="5.0999999999999996" customHeight="1" x14ac:dyDescent="0.2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</row>
    <row r="358" spans="1:21" x14ac:dyDescent="0.2">
      <c r="A358" s="19" t="s">
        <v>58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1" x14ac:dyDescent="0.2">
      <c r="A359" s="19" t="s">
        <v>56</v>
      </c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1:2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1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customHeight="1" x14ac:dyDescent="0.2">
      <c r="A353" s="38" t="s">
        <v>8</v>
      </c>
      <c r="B353" s="36">
        <f t="shared" si="159"/>
        <v>167213781.58000001</v>
      </c>
      <c r="C353" s="40">
        <f t="shared" si="160"/>
        <v>4.1418633411914723</v>
      </c>
      <c r="D353" s="36">
        <v>123434325.47</v>
      </c>
      <c r="E353" s="40">
        <v>2.5720498966048302</v>
      </c>
      <c r="F353" s="36">
        <v>14773338.24</v>
      </c>
      <c r="G353" s="40">
        <v>1.5102539694102299</v>
      </c>
      <c r="H353" s="36">
        <f t="shared" si="161"/>
        <v>29006117.870000001</v>
      </c>
      <c r="I353" s="40">
        <f t="shared" si="162"/>
        <v>12.162465065760266</v>
      </c>
      <c r="J353" s="36">
        <v>1837401.46</v>
      </c>
      <c r="K353" s="40">
        <v>4.8010835087177997</v>
      </c>
      <c r="L353" s="36">
        <v>6430567.1600000001</v>
      </c>
      <c r="M353" s="40">
        <v>13.569328082843599</v>
      </c>
      <c r="N353" s="36">
        <v>6462058.8099999996</v>
      </c>
      <c r="O353" s="40">
        <v>12.276955915664297</v>
      </c>
      <c r="P353" s="36">
        <v>7921807.71</v>
      </c>
      <c r="Q353" s="40">
        <v>13.027099174438298</v>
      </c>
      <c r="R353" s="36">
        <v>6312492.5300000003</v>
      </c>
      <c r="S353" s="40">
        <v>11.707010671440695</v>
      </c>
      <c r="T353" s="36">
        <v>41790.200000000004</v>
      </c>
      <c r="U353" s="40">
        <v>6.5302070820431597</v>
      </c>
    </row>
    <row r="354" spans="1:21" ht="14.25" customHeight="1" x14ac:dyDescent="0.2">
      <c r="A354" s="38" t="s">
        <v>9</v>
      </c>
      <c r="B354" s="36">
        <f t="shared" si="159"/>
        <v>175045338.41000003</v>
      </c>
      <c r="C354" s="40">
        <f t="shared" si="160"/>
        <v>4.4227855558361524</v>
      </c>
      <c r="D354" s="36">
        <v>132208446.93000001</v>
      </c>
      <c r="E354" s="40">
        <v>2.9084639902849201</v>
      </c>
      <c r="F354" s="36">
        <v>13228323.109999999</v>
      </c>
      <c r="G354" s="40">
        <v>1.6654824326406998</v>
      </c>
      <c r="H354" s="36">
        <f t="shared" si="161"/>
        <v>29608568.369999997</v>
      </c>
      <c r="I354" s="40">
        <f t="shared" si="162"/>
        <v>12.41643779873845</v>
      </c>
      <c r="J354" s="36">
        <v>2111079.36</v>
      </c>
      <c r="K354" s="40">
        <v>9.2655795179580593</v>
      </c>
      <c r="L354" s="36">
        <v>9317619.3699999992</v>
      </c>
      <c r="M354" s="40">
        <v>12.7179151937068</v>
      </c>
      <c r="N354" s="36">
        <v>4547862.58</v>
      </c>
      <c r="O354" s="40">
        <v>13.456952243222799</v>
      </c>
      <c r="P354" s="36">
        <v>7640055.1299999999</v>
      </c>
      <c r="Q354" s="40">
        <v>12.9319676388775</v>
      </c>
      <c r="R354" s="36">
        <v>5950161.7300000004</v>
      </c>
      <c r="S354" s="40">
        <v>11.646350146166499</v>
      </c>
      <c r="T354" s="36">
        <v>41790.200000000004</v>
      </c>
      <c r="U354" s="40">
        <v>6.5302070820431597</v>
      </c>
    </row>
    <row r="355" spans="1:21" ht="14.25" customHeight="1" x14ac:dyDescent="0.2">
      <c r="A355" s="38" t="s">
        <v>14</v>
      </c>
      <c r="B355" s="36">
        <f t="shared" si="159"/>
        <v>168469737.46000001</v>
      </c>
      <c r="C355" s="40">
        <f t="shared" si="160"/>
        <v>4.4333044664091839</v>
      </c>
      <c r="D355" s="36">
        <v>125635291.48</v>
      </c>
      <c r="E355" s="40">
        <v>2.7907348472806701</v>
      </c>
      <c r="F355" s="36">
        <v>12429919.560000001</v>
      </c>
      <c r="G355" s="40">
        <v>1.5571718114883799</v>
      </c>
      <c r="H355" s="36">
        <f t="shared" si="161"/>
        <v>30404526.419999998</v>
      </c>
      <c r="I355" s="40">
        <f t="shared" si="162"/>
        <v>12.396421769255777</v>
      </c>
      <c r="J355" s="36">
        <v>6754941.71</v>
      </c>
      <c r="K355" s="40">
        <v>12.418446005524499</v>
      </c>
      <c r="L355" s="36">
        <v>4922466.93</v>
      </c>
      <c r="M355" s="40">
        <v>11.515420172970101</v>
      </c>
      <c r="N355" s="36">
        <v>4655085.97</v>
      </c>
      <c r="O355" s="40">
        <v>13.5829743058429</v>
      </c>
      <c r="P355" s="36">
        <v>8121121.3600000003</v>
      </c>
      <c r="Q355" s="40">
        <v>12.8492360877735</v>
      </c>
      <c r="R355" s="36">
        <v>5909120.25</v>
      </c>
      <c r="S355" s="40">
        <v>11.589569848422</v>
      </c>
      <c r="T355" s="36">
        <v>41790.200000000004</v>
      </c>
      <c r="U355" s="40">
        <v>6.5302070820431597</v>
      </c>
    </row>
    <row r="356" spans="1:21" ht="14.25" hidden="1" customHeight="1" thickBot="1" x14ac:dyDescent="0.25">
      <c r="A356" s="39" t="s">
        <v>15</v>
      </c>
      <c r="B356" s="37">
        <f t="shared" ref="B356" si="163">D356+F356+J356+L356+N356+P356+R356+T356</f>
        <v>0</v>
      </c>
      <c r="C356" s="41" t="e">
        <f t="shared" ref="C356" si="164">(D356*E356+F356*G356+J356*K356+L356*M356+N356*O356+P356*Q356+R356*S356+T356*U356)/(D356+F356+J356+L356+N356+P356+R356+T356)</f>
        <v>#DIV/0!</v>
      </c>
      <c r="D356" s="37"/>
      <c r="E356" s="41"/>
      <c r="F356" s="37"/>
      <c r="G356" s="41"/>
      <c r="H356" s="37">
        <f t="shared" ref="H356" si="165">J356+L356+N356+P356+R356+T356</f>
        <v>0</v>
      </c>
      <c r="I356" s="41" t="e">
        <f t="shared" ref="I356" si="166">(J356*K356+L356*M356+N356*O356+P356*Q356+R356*S356+T356*U356)/(J356+L356+N356+P356+R356+T356)</f>
        <v>#DIV/0!</v>
      </c>
      <c r="J356" s="37"/>
      <c r="K356" s="41"/>
      <c r="L356" s="37"/>
      <c r="M356" s="41"/>
      <c r="N356" s="37"/>
      <c r="O356" s="41"/>
      <c r="P356" s="37"/>
      <c r="Q356" s="41"/>
      <c r="R356" s="37"/>
      <c r="S356" s="41"/>
      <c r="T356" s="37"/>
      <c r="U356" s="41"/>
    </row>
    <row r="357" spans="1:21" ht="5.0999999999999996" customHeight="1" x14ac:dyDescent="0.2">
      <c r="A357" s="22"/>
      <c r="B357" s="23"/>
      <c r="C357" s="26"/>
      <c r="D357" s="23"/>
      <c r="E357" s="26"/>
      <c r="F357" s="23"/>
      <c r="G357" s="26"/>
      <c r="H357" s="23"/>
      <c r="I357" s="26"/>
      <c r="J357" s="23"/>
      <c r="K357" s="26"/>
      <c r="L357" s="23"/>
      <c r="M357" s="26"/>
      <c r="N357" s="23"/>
      <c r="O357" s="26"/>
      <c r="P357" s="23"/>
      <c r="Q357" s="26"/>
      <c r="R357" s="23"/>
      <c r="S357" s="26"/>
      <c r="T357" s="23"/>
      <c r="U357" s="29"/>
    </row>
    <row r="358" spans="1:21" x14ac:dyDescent="0.2">
      <c r="A358" s="19" t="s">
        <v>55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1" x14ac:dyDescent="0.2">
      <c r="A359" s="19" t="s">
        <v>56</v>
      </c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1:21" x14ac:dyDescent="0.2">
      <c r="A360" s="14" t="s">
        <v>57</v>
      </c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customHeight="1" x14ac:dyDescent="0.2">
      <c r="A185" s="38" t="s">
        <v>8</v>
      </c>
      <c r="B185" s="36">
        <f t="shared" si="150"/>
        <v>7547376.0700000003</v>
      </c>
      <c r="C185" s="40">
        <f t="shared" si="151"/>
        <v>6.4617248884220357</v>
      </c>
      <c r="D185" s="36">
        <v>1480817.47</v>
      </c>
      <c r="E185" s="40">
        <v>2.0015957807413002E-2</v>
      </c>
      <c r="F185" s="36">
        <v>2407394.89</v>
      </c>
      <c r="G185" s="40">
        <v>0.66471777133330989</v>
      </c>
      <c r="H185" s="36">
        <f t="shared" si="152"/>
        <v>3659163.7100000004</v>
      </c>
      <c r="I185" s="40">
        <f t="shared" si="153"/>
        <v>12.882503594735283</v>
      </c>
      <c r="J185" s="36">
        <v>311077.85000000003</v>
      </c>
      <c r="K185" s="40">
        <v>8.518378236830431</v>
      </c>
      <c r="L185" s="36">
        <v>562196.69000000006</v>
      </c>
      <c r="M185" s="40">
        <v>12.103679877588696</v>
      </c>
      <c r="N185" s="36">
        <v>435655.82</v>
      </c>
      <c r="O185" s="40">
        <v>12.65377715739</v>
      </c>
      <c r="P185" s="36">
        <v>1124001.1100000001</v>
      </c>
      <c r="Q185" s="40">
        <v>13.222869499657298</v>
      </c>
      <c r="R185" s="36">
        <v>1209443.02</v>
      </c>
      <c r="S185" s="40">
        <v>14.1204472780371</v>
      </c>
      <c r="T185" s="36">
        <v>16789.22</v>
      </c>
      <c r="U185" s="40">
        <v>13.793019455340998</v>
      </c>
    </row>
    <row r="186" spans="1:21" ht="14.25" customHeight="1" x14ac:dyDescent="0.2">
      <c r="A186" s="38" t="s">
        <v>9</v>
      </c>
      <c r="B186" s="36">
        <f t="shared" si="150"/>
        <v>8112725.2399999993</v>
      </c>
      <c r="C186" s="40">
        <f t="shared" si="151"/>
        <v>6.2057771976017202</v>
      </c>
      <c r="D186" s="36">
        <v>1573154.4</v>
      </c>
      <c r="E186" s="40">
        <v>2.1061029228917404E-2</v>
      </c>
      <c r="F186" s="36">
        <v>2760381.21</v>
      </c>
      <c r="G186" s="40">
        <v>0.66698865657761797</v>
      </c>
      <c r="H186" s="36">
        <f t="shared" si="152"/>
        <v>3779189.63</v>
      </c>
      <c r="I186" s="40">
        <f t="shared" si="153"/>
        <v>12.825895190419422</v>
      </c>
      <c r="J186" s="36">
        <v>503062.13</v>
      </c>
      <c r="K186" s="40">
        <v>8.7296123945962698</v>
      </c>
      <c r="L186" s="36">
        <v>322882.82</v>
      </c>
      <c r="M186" s="40">
        <v>12.8548638078669</v>
      </c>
      <c r="N186" s="36">
        <v>471122.04</v>
      </c>
      <c r="O186" s="40">
        <v>12.8517184071881</v>
      </c>
      <c r="P186" s="36">
        <v>1201740.3900000001</v>
      </c>
      <c r="Q186" s="40">
        <v>13.144538549627999</v>
      </c>
      <c r="R186" s="36">
        <v>1266993.96</v>
      </c>
      <c r="S186" s="40">
        <v>14.127608902255497</v>
      </c>
      <c r="T186" s="36">
        <v>13388.29</v>
      </c>
      <c r="U186" s="40">
        <v>13.346901800005799</v>
      </c>
    </row>
    <row r="187" spans="1:21" ht="14.25" customHeight="1" x14ac:dyDescent="0.2">
      <c r="A187" s="38" t="s">
        <v>14</v>
      </c>
      <c r="B187" s="36">
        <f t="shared" si="150"/>
        <v>8081391.1099999994</v>
      </c>
      <c r="C187" s="40">
        <f t="shared" si="151"/>
        <v>6.0103132315050232</v>
      </c>
      <c r="D187" s="36">
        <v>1592350.75</v>
      </c>
      <c r="E187" s="40">
        <v>1.8023583811544001E-2</v>
      </c>
      <c r="F187" s="36">
        <v>2814670.84</v>
      </c>
      <c r="G187" s="40">
        <v>0.62662728242851995</v>
      </c>
      <c r="H187" s="36">
        <f t="shared" si="152"/>
        <v>3674369.5199999996</v>
      </c>
      <c r="I187" s="40">
        <f t="shared" si="153"/>
        <v>12.731229740551537</v>
      </c>
      <c r="J187" s="36">
        <v>358844.73</v>
      </c>
      <c r="K187" s="40">
        <v>6.6438773276675995</v>
      </c>
      <c r="L187" s="36">
        <v>305218.12</v>
      </c>
      <c r="M187" s="40">
        <v>12.414736413749001</v>
      </c>
      <c r="N187" s="36">
        <v>480136.38</v>
      </c>
      <c r="O187" s="40">
        <v>12.802203261914899</v>
      </c>
      <c r="P187" s="36">
        <v>1268251.99</v>
      </c>
      <c r="Q187" s="40">
        <v>13.1673840380097</v>
      </c>
      <c r="R187" s="36">
        <v>1249118.8799999999</v>
      </c>
      <c r="S187" s="40">
        <v>14.0821486753927</v>
      </c>
      <c r="T187" s="36">
        <v>12799.42</v>
      </c>
      <c r="U187" s="40">
        <v>13.225389556714299</v>
      </c>
    </row>
    <row r="188" spans="1:21" ht="14.25" hidden="1" customHeight="1" thickBot="1" x14ac:dyDescent="0.25">
      <c r="A188" s="39" t="s">
        <v>15</v>
      </c>
      <c r="B188" s="37">
        <f t="shared" ref="B188" si="154">D188+F188+H188</f>
        <v>0</v>
      </c>
      <c r="C188" s="41" t="e">
        <f t="shared" ref="C188" si="155">(D188*E188+F188*G188+J188*K188+L188*M188+N188*O188+P188*Q188+R188*S188+T188*U188)/(D188+F188+J188+L188+N188+P188+R188+T188)</f>
        <v>#DIV/0!</v>
      </c>
      <c r="D188" s="37"/>
      <c r="E188" s="41"/>
      <c r="F188" s="37"/>
      <c r="G188" s="41"/>
      <c r="H188" s="37">
        <f t="shared" ref="H188" si="156">J188+L188+N188+P188+R188+T188</f>
        <v>0</v>
      </c>
      <c r="I188" s="41" t="e">
        <f t="shared" ref="I188" si="157">(J188*K188+L188*M188+N188*O188+P188*Q188+R188*S188+T188*U188)/H188</f>
        <v>#DIV/0!</v>
      </c>
      <c r="J188" s="37"/>
      <c r="K188" s="41"/>
      <c r="L188" s="37"/>
      <c r="M188" s="41"/>
      <c r="N188" s="37"/>
      <c r="O188" s="41"/>
      <c r="P188" s="37"/>
      <c r="Q188" s="41"/>
      <c r="R188" s="37"/>
      <c r="S188" s="41"/>
      <c r="T188" s="37"/>
      <c r="U188" s="41"/>
    </row>
    <row r="189" spans="1:21" ht="4.5" customHeight="1" x14ac:dyDescent="0.2">
      <c r="A189" s="28"/>
      <c r="B189" s="23"/>
      <c r="C189" s="26"/>
      <c r="D189" s="23"/>
      <c r="E189" s="26"/>
      <c r="F189" s="23"/>
      <c r="G189" s="26"/>
      <c r="H189" s="23"/>
      <c r="I189" s="26"/>
      <c r="J189" s="23"/>
      <c r="K189" s="26"/>
      <c r="L189" s="23"/>
      <c r="M189" s="26"/>
      <c r="N189" s="23"/>
      <c r="O189" s="26"/>
      <c r="P189" s="23"/>
      <c r="Q189" s="26"/>
      <c r="R189" s="23"/>
      <c r="S189" s="26"/>
      <c r="T189" s="23"/>
      <c r="U189" s="29"/>
    </row>
    <row r="190" spans="1:21" x14ac:dyDescent="0.2">
      <c r="A190" s="14" t="s">
        <v>52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1" x14ac:dyDescent="0.2">
      <c r="B191" s="25"/>
      <c r="C191" s="25"/>
    </row>
    <row r="192" spans="1:21" x14ac:dyDescent="0.2">
      <c r="B192" s="25"/>
      <c r="C192" s="25"/>
    </row>
    <row r="193" spans="2:3" x14ac:dyDescent="0.2">
      <c r="B193" s="25"/>
      <c r="C193" s="25"/>
    </row>
    <row r="194" spans="2:3" x14ac:dyDescent="0.2">
      <c r="B194" s="25"/>
      <c r="C194" s="25"/>
    </row>
    <row r="195" spans="2:3" x14ac:dyDescent="0.2">
      <c r="B195" s="25"/>
      <c r="C195" s="25"/>
    </row>
    <row r="196" spans="2:3" x14ac:dyDescent="0.2">
      <c r="B196" s="25"/>
      <c r="C196" s="25"/>
    </row>
    <row r="197" spans="2:3" x14ac:dyDescent="0.2">
      <c r="B197" s="25"/>
      <c r="C197" s="25"/>
    </row>
    <row r="198" spans="2:3" x14ac:dyDescent="0.2">
      <c r="B198" s="25"/>
      <c r="C198" s="25"/>
    </row>
    <row r="199" spans="2:3" x14ac:dyDescent="0.2">
      <c r="B199" s="25"/>
      <c r="C199" s="25"/>
    </row>
    <row r="200" spans="2:3" x14ac:dyDescent="0.2">
      <c r="B200" s="25"/>
      <c r="C200" s="25"/>
    </row>
    <row r="201" spans="2:3" x14ac:dyDescent="0.2">
      <c r="B201" s="25"/>
      <c r="C201" s="25"/>
    </row>
    <row r="202" spans="2:3" x14ac:dyDescent="0.2">
      <c r="B202" s="25"/>
      <c r="C202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customHeight="1" x14ac:dyDescent="0.2">
      <c r="A353" s="38" t="s">
        <v>8</v>
      </c>
      <c r="B353" s="36">
        <f>'11.физ-в инвал'!B353+'12.юрид-в инвал'!B353+'13.нерез-в инвал'!B185</f>
        <v>243554118.33000001</v>
      </c>
      <c r="C353" s="40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0.77295916975882761</v>
      </c>
      <c r="D353" s="36">
        <f>'11.физ-в инвал'!D353+'12.юрид-в инвал'!D353+'13.нерез-в инвал'!D185</f>
        <v>121145394.2</v>
      </c>
      <c r="E353" s="40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0.66922671837325221</v>
      </c>
      <c r="F353" s="36">
        <f>'11.физ-в инвал'!F353+'12.юрид-в инвал'!F353+'13.нерез-в инвал'!F185</f>
        <v>88585227.859999999</v>
      </c>
      <c r="G353" s="40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6.7498350484008138E-2</v>
      </c>
      <c r="H353" s="36">
        <f t="shared" si="40"/>
        <v>33823496.270000003</v>
      </c>
      <c r="I353" s="40">
        <f t="shared" si="41"/>
        <v>2.9921299951821934</v>
      </c>
      <c r="J353" s="36">
        <f>'11.физ-в инвал'!J353+'12.юрид-в инвал'!J353+'13.нерез-в инвал'!J185</f>
        <v>4367831.6100000003</v>
      </c>
      <c r="K353" s="40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2.1501576155084448</v>
      </c>
      <c r="L353" s="36">
        <f>'11.физ-в инвал'!L353+'12.юрид-в инвал'!L353+'13.нерез-в инвал'!L185</f>
        <v>5788848.9199999999</v>
      </c>
      <c r="M353" s="40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2.7511276260255211</v>
      </c>
      <c r="N353" s="36">
        <f>'11.физ-в инвал'!N353+'12.юрид-в инвал'!N353+'13.нерез-в инвал'!N185</f>
        <v>4650155.01</v>
      </c>
      <c r="O353" s="40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2.8264999970828937</v>
      </c>
      <c r="P353" s="36">
        <f>'11.физ-в инвал'!P353+'12.юрид-в инвал'!P353+'13.нерез-в инвал'!P185</f>
        <v>13992224.790000001</v>
      </c>
      <c r="Q353" s="40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3.2595387258711996</v>
      </c>
      <c r="R353" s="36">
        <f>'11.физ-в инвал'!R353+'12.юрид-в инвал'!R353+'13.нерез-в инвал'!R185</f>
        <v>4588600.99</v>
      </c>
      <c r="S353" s="4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3.2471748803985689</v>
      </c>
      <c r="T353" s="36">
        <f>'11.физ-в инвал'!T353+'12.юрид-в инвал'!T353+'13.нерез-в инвал'!T185</f>
        <v>435834.95</v>
      </c>
      <c r="U353" s="40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5.1282201851870797</v>
      </c>
    </row>
    <row r="354" spans="1:21" ht="14.25" customHeight="1" x14ac:dyDescent="0.2">
      <c r="A354" s="38" t="s">
        <v>9</v>
      </c>
      <c r="B354" s="36">
        <f>'11.физ-в инвал'!B354+'12.юрид-в инвал'!B354+'13.нерез-в инвал'!B186</f>
        <v>243463018.16999996</v>
      </c>
      <c r="C354" s="40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0.89843804846847652</v>
      </c>
      <c r="D354" s="36">
        <f>'11.физ-в инвал'!D354+'12.юрид-в инвал'!D354+'13.нерез-в инвал'!D186</f>
        <v>117946673.82999998</v>
      </c>
      <c r="E354" s="40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0.83822996653130855</v>
      </c>
      <c r="F354" s="36">
        <f>'11.физ-в инвал'!F354+'12.юрид-в инвал'!F354+'13.нерез-в инвал'!F186</f>
        <v>87960970.039999992</v>
      </c>
      <c r="G354" s="40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7.267248729968645E-2</v>
      </c>
      <c r="H354" s="36">
        <f t="shared" si="40"/>
        <v>37555374.299999997</v>
      </c>
      <c r="I354" s="40">
        <f t="shared" si="41"/>
        <v>3.0216090798967219</v>
      </c>
      <c r="J354" s="36">
        <f>'11.физ-в инвал'!J354+'12.юрид-в инвал'!J354+'13.нерез-в инвал'!J186</f>
        <v>3516943.81</v>
      </c>
      <c r="K354" s="40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1.8479343215608577</v>
      </c>
      <c r="L354" s="36">
        <f>'11.физ-в инвал'!L354+'12.юрид-в инвал'!L354+'13.нерез-в инвал'!L186</f>
        <v>5647967.54</v>
      </c>
      <c r="M354" s="40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2.8744022238661775</v>
      </c>
      <c r="N354" s="36">
        <f>'11.физ-в инвал'!N354+'12.юрид-в инвал'!N354+'13.нерез-в инвал'!N186</f>
        <v>5909934.9900000002</v>
      </c>
      <c r="O354" s="40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2.8913708343177533</v>
      </c>
      <c r="P354" s="36">
        <f>'11.физ-в инвал'!P354+'12.юрид-в инвал'!P354+'13.нерез-в инвал'!P186</f>
        <v>17879939.530000001</v>
      </c>
      <c r="Q354" s="40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3.2385980305605653</v>
      </c>
      <c r="R354" s="36">
        <f>'11.физ-в инвал'!R354+'12.юрид-в инвал'!R354+'13.нерез-в инвал'!R186</f>
        <v>4167057.1799999997</v>
      </c>
      <c r="S354" s="4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3.2608900878101186</v>
      </c>
      <c r="T354" s="36">
        <f>'11.физ-в инвал'!T354+'12.юрид-в инвал'!T354+'13.нерез-в инвал'!T186</f>
        <v>433531.25</v>
      </c>
      <c r="U354" s="40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4.9869122195920159</v>
      </c>
    </row>
    <row r="355" spans="1:21" ht="14.25" customHeight="1" x14ac:dyDescent="0.2">
      <c r="A355" s="38" t="s">
        <v>14</v>
      </c>
      <c r="B355" s="36">
        <f>'11.физ-в инвал'!B355+'12.юрид-в инвал'!B355+'13.нерез-в инвал'!B187</f>
        <v>256759232.22000003</v>
      </c>
      <c r="C355" s="40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1.0535996050751848</v>
      </c>
      <c r="D355" s="36">
        <f>'11.физ-в инвал'!D355+'12.юрид-в инвал'!D355+'13.нерез-в инвал'!D187</f>
        <v>125988444.58</v>
      </c>
      <c r="E355" s="40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1.1244373482009666</v>
      </c>
      <c r="F355" s="36">
        <f>'11.физ-в инвал'!F355+'12.юрид-в инвал'!F355+'13.нерез-в инвал'!F187</f>
        <v>91739095.710000008</v>
      </c>
      <c r="G355" s="40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9.8661321730397294E-2</v>
      </c>
      <c r="H355" s="36">
        <f t="shared" si="40"/>
        <v>39031691.93</v>
      </c>
      <c r="I355" s="40">
        <f t="shared" si="41"/>
        <v>3.0694086466110329</v>
      </c>
      <c r="J355" s="36">
        <f>'11.физ-в инвал'!J355+'12.юрид-в инвал'!J355+'13.нерез-в инвал'!J187</f>
        <v>5335198.9399999995</v>
      </c>
      <c r="K355" s="40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2.1802634750485979</v>
      </c>
      <c r="L355" s="36">
        <f>'11.физ-в инвал'!L355+'12.юрид-в инвал'!L355+'13.нерез-в инвал'!L187</f>
        <v>3942063.28</v>
      </c>
      <c r="M355" s="40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2.6852782626310381</v>
      </c>
      <c r="N355" s="36">
        <f>'11.физ-в инвал'!N355+'12.юрид-в инвал'!N355+'13.нерез-в инвал'!N187</f>
        <v>7320560.5700000003</v>
      </c>
      <c r="O355" s="40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3.0969716101399603</v>
      </c>
      <c r="P355" s="36">
        <f>'11.физ-в инвал'!P355+'12.юрид-в инвал'!P355+'13.нерез-в инвал'!P187</f>
        <v>17601364.620000001</v>
      </c>
      <c r="Q355" s="40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3.2922180924742444</v>
      </c>
      <c r="R355" s="36">
        <f>'11.физ-в инвал'!R355+'12.юрид-в инвал'!R355+'13.нерез-в инвал'!R187</f>
        <v>4401423.3899999997</v>
      </c>
      <c r="S355" s="4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3.3665219724749127</v>
      </c>
      <c r="T355" s="36">
        <f>'11.физ-в инвал'!T355+'12.юрид-в инвал'!T355+'13.нерез-в инвал'!T187</f>
        <v>431081.13</v>
      </c>
      <c r="U355" s="40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4.9873410666340234</v>
      </c>
    </row>
    <row r="356" spans="1:21" ht="14.25" hidden="1" customHeight="1" thickBot="1" x14ac:dyDescent="0.25">
      <c r="A356" s="39" t="s">
        <v>15</v>
      </c>
      <c r="B356" s="37">
        <f>'11.физ-в инвал'!B356+'12.юрид-в инвал'!B356+'13.нерез-в инвал'!B188</f>
        <v>0</v>
      </c>
      <c r="C356" s="41" t="e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#DIV/0!</v>
      </c>
      <c r="D356" s="37">
        <f>'11.физ-в инвал'!D356+'12.юрид-в инвал'!D356+'13.нерез-в инвал'!D188</f>
        <v>0</v>
      </c>
      <c r="E356" s="41" t="e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#DIV/0!</v>
      </c>
      <c r="F356" s="37">
        <f>'11.физ-в инвал'!F356+'12.юрид-в инвал'!F356+'13.нерез-в инвал'!F188</f>
        <v>0</v>
      </c>
      <c r="G356" s="41" t="e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#DIV/0!</v>
      </c>
      <c r="H356" s="37">
        <f t="shared" ref="H356" si="42">J356+L356+N356+P356+R356+T356</f>
        <v>0</v>
      </c>
      <c r="I356" s="41" t="e">
        <f t="shared" ref="I356" si="43">(J356*K356+L356*M356+N356*O356+P356*Q356+R356*S356+T356*U356)/(J356+L356+N356+P356+R356+T356)</f>
        <v>#DIV/0!</v>
      </c>
      <c r="J356" s="37">
        <f>'11.физ-в инвал'!J356+'12.юрид-в инвал'!J356+'13.нерез-в инвал'!J188</f>
        <v>0</v>
      </c>
      <c r="K356" s="41" t="e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#DIV/0!</v>
      </c>
      <c r="L356" s="37">
        <f>'11.физ-в инвал'!L356+'12.юрид-в инвал'!L356+'13.нерез-в инвал'!L188</f>
        <v>0</v>
      </c>
      <c r="M356" s="41" t="e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#DIV/0!</v>
      </c>
      <c r="N356" s="37">
        <f>'11.физ-в инвал'!N356+'12.юрид-в инвал'!N356+'13.нерез-в инвал'!N188</f>
        <v>0</v>
      </c>
      <c r="O356" s="41" t="e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#DIV/0!</v>
      </c>
      <c r="P356" s="37">
        <f>'11.физ-в инвал'!P356+'12.юрид-в инвал'!P356+'13.нерез-в инвал'!P188</f>
        <v>0</v>
      </c>
      <c r="Q356" s="41" t="e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#DIV/0!</v>
      </c>
      <c r="R356" s="37">
        <f>'11.физ-в инвал'!R356+'12.юрид-в инвал'!R356+'13.нерез-в инвал'!R188</f>
        <v>0</v>
      </c>
      <c r="S356" s="41" t="e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#DIV/0!</v>
      </c>
      <c r="T356" s="37">
        <f>'11.физ-в инвал'!T356+'12.юрид-в инвал'!T356+'13.нерез-в инвал'!T188</f>
        <v>0</v>
      </c>
      <c r="U356" s="41" t="e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#DIV/0!</v>
      </c>
    </row>
    <row r="357" spans="1:21" ht="13.5" customHeight="1" x14ac:dyDescent="0.2"/>
    <row r="358" spans="1:21" x14ac:dyDescent="0.2">
      <c r="A358" s="19" t="s">
        <v>53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1" x14ac:dyDescent="0.2">
      <c r="A359" s="14" t="s">
        <v>54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x14ac:dyDescent="0.2">
      <c r="B360" s="25"/>
      <c r="C360" s="2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6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customHeight="1" x14ac:dyDescent="0.2">
      <c r="A353" s="38" t="s">
        <v>8</v>
      </c>
      <c r="B353" s="36">
        <f t="shared" si="166"/>
        <v>51242779.830000013</v>
      </c>
      <c r="C353" s="40">
        <f t="shared" si="167"/>
        <v>1.0218589088826955</v>
      </c>
      <c r="D353" s="36">
        <v>1512236.99</v>
      </c>
      <c r="E353" s="40">
        <v>3.8775284818287599E-3</v>
      </c>
      <c r="F353" s="36">
        <v>34551568.840000004</v>
      </c>
      <c r="G353" s="40">
        <v>4.6435457305272404E-2</v>
      </c>
      <c r="H353" s="36">
        <f t="shared" si="168"/>
        <v>15178974</v>
      </c>
      <c r="I353" s="40">
        <f t="shared" si="169"/>
        <v>3.3436126475676158</v>
      </c>
      <c r="J353" s="36">
        <v>1860688.56</v>
      </c>
      <c r="K353" s="40">
        <v>3.2250388195002402</v>
      </c>
      <c r="L353" s="36">
        <v>3132723.33</v>
      </c>
      <c r="M353" s="40">
        <v>3.1095442850677797</v>
      </c>
      <c r="N353" s="36">
        <v>2458227.06</v>
      </c>
      <c r="O353" s="40">
        <v>2.98535052539044</v>
      </c>
      <c r="P353" s="36">
        <v>4871993.16</v>
      </c>
      <c r="Q353" s="40">
        <v>3.5761558530595301</v>
      </c>
      <c r="R353" s="36">
        <v>2490438.37</v>
      </c>
      <c r="S353" s="40">
        <v>3.36937382899381</v>
      </c>
      <c r="T353" s="36">
        <v>364903.52</v>
      </c>
      <c r="U353" s="40">
        <v>5.0906072709301391</v>
      </c>
    </row>
    <row r="354" spans="1:21" ht="14.25" customHeight="1" x14ac:dyDescent="0.2">
      <c r="A354" s="38" t="s">
        <v>9</v>
      </c>
      <c r="B354" s="36">
        <f t="shared" si="166"/>
        <v>51678774.11999999</v>
      </c>
      <c r="C354" s="40">
        <f t="shared" si="167"/>
        <v>1.0493098963625342</v>
      </c>
      <c r="D354" s="36">
        <v>1486565.74</v>
      </c>
      <c r="E354" s="40">
        <v>3.7928009830227897E-3</v>
      </c>
      <c r="F354" s="36">
        <v>34605831.859999999</v>
      </c>
      <c r="G354" s="40">
        <v>5.91362957197238E-2</v>
      </c>
      <c r="H354" s="36">
        <f t="shared" si="168"/>
        <v>15586376.519999998</v>
      </c>
      <c r="I354" s="40">
        <f t="shared" si="169"/>
        <v>3.3474714340790235</v>
      </c>
      <c r="J354" s="36">
        <v>1650892.76</v>
      </c>
      <c r="K354" s="40">
        <v>2.7009853969557698</v>
      </c>
      <c r="L354" s="36">
        <v>2812987.05</v>
      </c>
      <c r="M354" s="40">
        <v>3.23163015332758</v>
      </c>
      <c r="N354" s="36">
        <v>2870292.75</v>
      </c>
      <c r="O354" s="40">
        <v>3.0663644298303696</v>
      </c>
      <c r="P354" s="36">
        <v>5374718.2699999996</v>
      </c>
      <c r="Q354" s="40">
        <v>3.6853543031568101</v>
      </c>
      <c r="R354" s="36">
        <v>2516461.4</v>
      </c>
      <c r="S354" s="40">
        <v>3.2744459479092303</v>
      </c>
      <c r="T354" s="36">
        <v>361024.29</v>
      </c>
      <c r="U354" s="40">
        <v>4.9200501783411896</v>
      </c>
    </row>
    <row r="355" spans="1:21" ht="14.25" customHeight="1" x14ac:dyDescent="0.2">
      <c r="A355" s="38" t="s">
        <v>14</v>
      </c>
      <c r="B355" s="36">
        <f t="shared" si="166"/>
        <v>53023854.539999999</v>
      </c>
      <c r="C355" s="40">
        <f t="shared" si="167"/>
        <v>1.0665339589323644</v>
      </c>
      <c r="D355" s="36">
        <v>1624329.66</v>
      </c>
      <c r="E355" s="40">
        <v>3.2173469023523203E-3</v>
      </c>
      <c r="F355" s="36">
        <v>35386722.049999997</v>
      </c>
      <c r="G355" s="40">
        <v>7.0718979244928398E-2</v>
      </c>
      <c r="H355" s="36">
        <f t="shared" si="168"/>
        <v>16012802.83</v>
      </c>
      <c r="I355" s="40">
        <f t="shared" si="169"/>
        <v>3.375049526304573</v>
      </c>
      <c r="J355" s="36">
        <v>2458433.39</v>
      </c>
      <c r="K355" s="40">
        <v>2.87262719678567</v>
      </c>
      <c r="L355" s="36">
        <v>2068534.13</v>
      </c>
      <c r="M355" s="40">
        <v>3.0922256722445303</v>
      </c>
      <c r="N355" s="36">
        <v>2908004.18</v>
      </c>
      <c r="O355" s="40">
        <v>3.2652948823134103</v>
      </c>
      <c r="P355" s="36">
        <v>5392707.4299999997</v>
      </c>
      <c r="Q355" s="40">
        <v>3.6551473468680302</v>
      </c>
      <c r="R355" s="36">
        <v>2829633.71</v>
      </c>
      <c r="S355" s="40">
        <v>3.3994403280204102</v>
      </c>
      <c r="T355" s="36">
        <v>355489.99</v>
      </c>
      <c r="U355" s="40">
        <v>4.9499657604986291</v>
      </c>
    </row>
    <row r="356" spans="1:21" ht="14.25" hidden="1" customHeight="1" thickBot="1" x14ac:dyDescent="0.25">
      <c r="A356" s="39" t="s">
        <v>15</v>
      </c>
      <c r="B356" s="37">
        <f t="shared" ref="B356" si="170">D356+F356+J356+L356+N356+P356+R356+T356</f>
        <v>0</v>
      </c>
      <c r="C356" s="41" t="e">
        <f t="shared" ref="C356" si="171">(D356*E356+F356*G356+J356*K356+L356*M356+N356*O356+P356*Q356+R356*S356+T356*U356)/(D356+F356+J356+L356+N356+P356+R356+T356)</f>
        <v>#DIV/0!</v>
      </c>
      <c r="D356" s="37"/>
      <c r="E356" s="41"/>
      <c r="F356" s="37"/>
      <c r="G356" s="41"/>
      <c r="H356" s="37">
        <f t="shared" ref="H356" si="172">J356+L356+N356+P356+R356+T356</f>
        <v>0</v>
      </c>
      <c r="I356" s="41" t="e">
        <f t="shared" ref="I356" si="173">(J356*K356+L356*M356+N356*O356+P356*Q356+R356*S356+T356*U356)/(J356+L356+N356+P356+R356+T356)</f>
        <v>#DIV/0!</v>
      </c>
      <c r="J356" s="37"/>
      <c r="K356" s="41"/>
      <c r="L356" s="37"/>
      <c r="M356" s="41"/>
      <c r="N356" s="37"/>
      <c r="O356" s="41"/>
      <c r="P356" s="37"/>
      <c r="Q356" s="41"/>
      <c r="R356" s="37"/>
      <c r="S356" s="41"/>
      <c r="T356" s="37"/>
      <c r="U356" s="41"/>
    </row>
    <row r="357" spans="1:21" ht="4.5" customHeight="1" x14ac:dyDescent="0.2">
      <c r="A357" s="28"/>
      <c r="B357" s="23"/>
      <c r="C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12"/>
    </row>
    <row r="358" spans="1:21" x14ac:dyDescent="0.2">
      <c r="A358" s="19" t="s">
        <v>58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1" x14ac:dyDescent="0.2">
      <c r="A359" s="19" t="s">
        <v>56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0"/>
  <sheetViews>
    <sheetView zoomScale="75" zoomScaleNormal="75" workbookViewId="0">
      <pane xSplit="1" ySplit="8" topLeftCell="B321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customHeight="1" x14ac:dyDescent="0.2">
      <c r="A353" s="38" t="s">
        <v>8</v>
      </c>
      <c r="B353" s="36">
        <f t="shared" si="164"/>
        <v>130298523.97</v>
      </c>
      <c r="C353" s="40">
        <f t="shared" si="165"/>
        <v>0.86222097946302667</v>
      </c>
      <c r="D353" s="36">
        <v>117318092.62</v>
      </c>
      <c r="E353" s="40">
        <v>0.68932316511011504</v>
      </c>
      <c r="F353" s="36">
        <v>4376634.3</v>
      </c>
      <c r="G353" s="40">
        <v>0.98830422457275025</v>
      </c>
      <c r="H353" s="36">
        <f t="shared" si="166"/>
        <v>8603797.0499999989</v>
      </c>
      <c r="I353" s="40">
        <f t="shared" si="167"/>
        <v>3.1556527547799407</v>
      </c>
      <c r="J353" s="36">
        <v>402981.2</v>
      </c>
      <c r="K353" s="40">
        <v>0.96397826995403302</v>
      </c>
      <c r="L353" s="36">
        <v>467081.6</v>
      </c>
      <c r="M353" s="40">
        <v>2.7939890374615506</v>
      </c>
      <c r="N353" s="36">
        <v>851424.96</v>
      </c>
      <c r="O353" s="40">
        <v>3.4452215023153703</v>
      </c>
      <c r="P353" s="36">
        <v>6560596.1500000004</v>
      </c>
      <c r="Q353" s="40">
        <v>3.2024454000571301</v>
      </c>
      <c r="R353" s="36">
        <v>312409.03999999998</v>
      </c>
      <c r="S353" s="40">
        <v>4.6073523685486197</v>
      </c>
      <c r="T353" s="36">
        <v>9304.1</v>
      </c>
      <c r="U353" s="40">
        <v>8</v>
      </c>
    </row>
    <row r="354" spans="1:21" ht="14.25" customHeight="1" x14ac:dyDescent="0.2">
      <c r="A354" s="38" t="s">
        <v>9</v>
      </c>
      <c r="B354" s="36">
        <f t="shared" si="164"/>
        <v>130266593.78999998</v>
      </c>
      <c r="C354" s="40">
        <f t="shared" si="165"/>
        <v>1.0730537169210193</v>
      </c>
      <c r="D354" s="36">
        <v>114153861.27</v>
      </c>
      <c r="E354" s="40">
        <v>0.86279148776269909</v>
      </c>
      <c r="F354" s="36">
        <v>4522611.05</v>
      </c>
      <c r="G354" s="40">
        <v>0.92610781543993292</v>
      </c>
      <c r="H354" s="36">
        <f t="shared" si="166"/>
        <v>11590121.470000003</v>
      </c>
      <c r="I354" s="40">
        <f t="shared" si="167"/>
        <v>3.2013165275652602</v>
      </c>
      <c r="J354" s="36">
        <v>54633.5</v>
      </c>
      <c r="K354" s="40">
        <v>3.0109121692734302</v>
      </c>
      <c r="L354" s="36">
        <v>798522.6</v>
      </c>
      <c r="M354" s="40">
        <v>2.9316392047012796</v>
      </c>
      <c r="N354" s="36">
        <v>913387.02</v>
      </c>
      <c r="O354" s="40">
        <v>2.6922394955864402</v>
      </c>
      <c r="P354" s="36">
        <v>9450681.2100000009</v>
      </c>
      <c r="Q354" s="40">
        <v>3.2275959538793897</v>
      </c>
      <c r="R354" s="36">
        <v>363416.24</v>
      </c>
      <c r="S354" s="40">
        <v>4.2933864034254494</v>
      </c>
      <c r="T354" s="36">
        <v>9480.9</v>
      </c>
      <c r="U354" s="40">
        <v>8</v>
      </c>
    </row>
    <row r="355" spans="1:21" ht="14.25" customHeight="1" x14ac:dyDescent="0.2">
      <c r="A355" s="38" t="s">
        <v>14</v>
      </c>
      <c r="B355" s="36">
        <f t="shared" si="164"/>
        <v>139678630.70000005</v>
      </c>
      <c r="C355" s="40">
        <f t="shared" si="165"/>
        <v>1.3543073794637337</v>
      </c>
      <c r="D355" s="36">
        <v>121972027.54000001</v>
      </c>
      <c r="E355" s="40">
        <v>1.1586839351026799</v>
      </c>
      <c r="F355" s="36">
        <v>5074291.7</v>
      </c>
      <c r="G355" s="40">
        <v>1.1869510028956398</v>
      </c>
      <c r="H355" s="36">
        <f t="shared" si="166"/>
        <v>12632311.460000001</v>
      </c>
      <c r="I355" s="40">
        <f t="shared" si="167"/>
        <v>3.3103866998542175</v>
      </c>
      <c r="J355" s="36">
        <v>426231.4</v>
      </c>
      <c r="K355" s="40">
        <v>2.7658486915792704</v>
      </c>
      <c r="L355" s="36">
        <v>545149.17000000004</v>
      </c>
      <c r="M355" s="40">
        <v>2.4850767836627199</v>
      </c>
      <c r="N355" s="36">
        <v>1944972.83</v>
      </c>
      <c r="O355" s="40">
        <v>3.3872359888441199</v>
      </c>
      <c r="P355" s="36">
        <v>9318883.5500000007</v>
      </c>
      <c r="Q355" s="40">
        <v>3.3189690694761409</v>
      </c>
      <c r="R355" s="36">
        <v>387483.11</v>
      </c>
      <c r="S355" s="40">
        <v>4.3622735143217</v>
      </c>
      <c r="T355" s="36">
        <v>9591.4</v>
      </c>
      <c r="U355" s="40">
        <v>8</v>
      </c>
    </row>
    <row r="356" spans="1:21" ht="14.25" hidden="1" customHeight="1" thickBot="1" x14ac:dyDescent="0.25">
      <c r="A356" s="39" t="s">
        <v>15</v>
      </c>
      <c r="B356" s="37">
        <f t="shared" ref="B356" si="168">D356+F356+J356+L356+N356+P356+R356+T356</f>
        <v>0</v>
      </c>
      <c r="C356" s="41" t="e">
        <f t="shared" ref="C356" si="169">(D356*E356+F356*G356+J356*K356+L356*M356+N356*O356+P356*Q356+R356*S356+T356*U356)/(D356+F356+J356+L356+N356+P356+R356+T356)</f>
        <v>#DIV/0!</v>
      </c>
      <c r="D356" s="37"/>
      <c r="E356" s="41"/>
      <c r="F356" s="37"/>
      <c r="G356" s="41"/>
      <c r="H356" s="37">
        <f t="shared" ref="H356" si="170">J356+L356+N356+P356+R356+T356</f>
        <v>0</v>
      </c>
      <c r="I356" s="41" t="e">
        <f t="shared" ref="I356" si="171">(J356*K356+L356*M356+N356*O356+P356*Q356+R356*S356+T356*U356)/(J356+L356+N356+P356+R356+T356)</f>
        <v>#DIV/0!</v>
      </c>
      <c r="J356" s="37"/>
      <c r="K356" s="41"/>
      <c r="L356" s="37"/>
      <c r="M356" s="41"/>
      <c r="N356" s="37"/>
      <c r="O356" s="41"/>
      <c r="P356" s="37"/>
      <c r="Q356" s="41"/>
      <c r="R356" s="37"/>
      <c r="S356" s="41"/>
      <c r="T356" s="37"/>
      <c r="U356" s="41"/>
    </row>
    <row r="357" spans="1:21" ht="5.0999999999999996" customHeight="1" x14ac:dyDescent="0.2">
      <c r="A357" s="28"/>
      <c r="B357" s="23"/>
      <c r="C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30"/>
      <c r="U357" s="25"/>
    </row>
    <row r="358" spans="1:21" x14ac:dyDescent="0.2">
      <c r="A358" s="19" t="s">
        <v>55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:21" x14ac:dyDescent="0.2">
      <c r="A359" s="19" t="s">
        <v>56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:2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6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customHeight="1" x14ac:dyDescent="0.2">
      <c r="A185" s="38" t="s">
        <v>8</v>
      </c>
      <c r="B185" s="36">
        <f t="shared" si="155"/>
        <v>62012814.530000001</v>
      </c>
      <c r="C185" s="40">
        <f t="shared" si="156"/>
        <v>0.3797340473735149</v>
      </c>
      <c r="D185" s="36">
        <v>2315064.59</v>
      </c>
      <c r="E185" s="40">
        <v>8.5436897032751896E-2</v>
      </c>
      <c r="F185" s="36">
        <v>49657024.719999999</v>
      </c>
      <c r="G185" s="40">
        <v>9.9669060478498983E-4</v>
      </c>
      <c r="H185" s="36">
        <f t="shared" si="157"/>
        <v>10040725.220000001</v>
      </c>
      <c r="I185" s="40">
        <f t="shared" si="158"/>
        <v>2.3206583105259018</v>
      </c>
      <c r="J185" s="36">
        <v>2104161.85</v>
      </c>
      <c r="K185" s="40">
        <v>1.4268239120959298</v>
      </c>
      <c r="L185" s="36">
        <v>2189043.9900000002</v>
      </c>
      <c r="M185" s="40">
        <v>2.2290549717093602</v>
      </c>
      <c r="N185" s="36">
        <v>1340502.99</v>
      </c>
      <c r="O185" s="40">
        <v>2.14221536148905</v>
      </c>
      <c r="P185" s="36">
        <v>2559635.48</v>
      </c>
      <c r="Q185" s="40">
        <v>2.8032275700053999</v>
      </c>
      <c r="R185" s="36">
        <v>1785753.58</v>
      </c>
      <c r="S185" s="40">
        <v>2.8387978782044501</v>
      </c>
      <c r="T185" s="36">
        <v>61627.33</v>
      </c>
      <c r="U185" s="40">
        <v>4.9173682504174696</v>
      </c>
    </row>
    <row r="186" spans="1:21" ht="14.25" customHeight="1" x14ac:dyDescent="0.2">
      <c r="A186" s="38" t="s">
        <v>9</v>
      </c>
      <c r="B186" s="36">
        <f t="shared" si="155"/>
        <v>61517650.260000005</v>
      </c>
      <c r="C186" s="40">
        <f t="shared" si="156"/>
        <v>0.4019389076370094</v>
      </c>
      <c r="D186" s="36">
        <v>2306246.8199999998</v>
      </c>
      <c r="E186" s="40">
        <v>0.16035508723216399</v>
      </c>
      <c r="F186" s="36">
        <v>48832527.130000003</v>
      </c>
      <c r="G186" s="40">
        <v>3.2244149802205797E-3</v>
      </c>
      <c r="H186" s="36">
        <f t="shared" si="157"/>
        <v>10378876.310000001</v>
      </c>
      <c r="I186" s="40">
        <f t="shared" si="158"/>
        <v>2.3315686285406736</v>
      </c>
      <c r="J186" s="36">
        <v>1811417.55</v>
      </c>
      <c r="K186" s="40">
        <v>1.0354030559105498</v>
      </c>
      <c r="L186" s="36">
        <v>2036457.89</v>
      </c>
      <c r="M186" s="40">
        <v>2.3585150221790196</v>
      </c>
      <c r="N186" s="36">
        <v>2126255.2200000002</v>
      </c>
      <c r="O186" s="40">
        <v>2.7406839057636692</v>
      </c>
      <c r="P186" s="36">
        <v>3054540.05</v>
      </c>
      <c r="Q186" s="40">
        <v>2.4865332536726803</v>
      </c>
      <c r="R186" s="36">
        <v>1287179.54</v>
      </c>
      <c r="S186" s="40">
        <v>2.9428779420312998</v>
      </c>
      <c r="T186" s="36">
        <v>63026.060000000012</v>
      </c>
      <c r="U186" s="40">
        <v>4.9166561546128698</v>
      </c>
    </row>
    <row r="187" spans="1:21" ht="14.25" customHeight="1" x14ac:dyDescent="0.2">
      <c r="A187" s="38" t="s">
        <v>14</v>
      </c>
      <c r="B187" s="36">
        <f>D187+F187+H187</f>
        <v>64056746.980000004</v>
      </c>
      <c r="C187" s="40">
        <f t="shared" si="156"/>
        <v>0.3871861283143796</v>
      </c>
      <c r="D187" s="36">
        <v>2392087.38</v>
      </c>
      <c r="E187" s="40">
        <v>0.13956749899328499</v>
      </c>
      <c r="F187" s="36">
        <v>51278081.960000001</v>
      </c>
      <c r="G187" s="40">
        <v>1.02510065218516E-2</v>
      </c>
      <c r="H187" s="36">
        <f t="shared" si="157"/>
        <v>10386577.640000001</v>
      </c>
      <c r="I187" s="40">
        <f t="shared" si="158"/>
        <v>2.3051263929126158</v>
      </c>
      <c r="J187" s="36">
        <v>2450534.15</v>
      </c>
      <c r="K187" s="40">
        <v>1.3838147097031899</v>
      </c>
      <c r="L187" s="36">
        <v>1328379.98</v>
      </c>
      <c r="M187" s="40">
        <v>2.1337456086924802</v>
      </c>
      <c r="N187" s="36">
        <v>2467583.56</v>
      </c>
      <c r="O187" s="40">
        <v>2.6698164263179001</v>
      </c>
      <c r="P187" s="36">
        <v>2889773.64</v>
      </c>
      <c r="Q187" s="40">
        <v>2.5286771369746504</v>
      </c>
      <c r="R187" s="36">
        <v>1184306.57</v>
      </c>
      <c r="S187" s="40">
        <v>2.9620795714238097</v>
      </c>
      <c r="T187" s="36">
        <v>65999.740000000005</v>
      </c>
      <c r="U187" s="40">
        <v>4.7508390790630397</v>
      </c>
    </row>
    <row r="188" spans="1:21" ht="17.25" hidden="1" customHeight="1" thickBot="1" x14ac:dyDescent="0.25">
      <c r="A188" s="39" t="s">
        <v>15</v>
      </c>
      <c r="B188" s="37">
        <f t="shared" ref="B188" si="159">D188+F188+H188</f>
        <v>0</v>
      </c>
      <c r="C188" s="41" t="e">
        <f t="shared" ref="C188" si="160">(D188*E188+F188*G188+J188*K188+L188*M188+N188*O188+P188*Q188+R188*S188+T188*U188)/(D188+F188+J188+L188+N188+P188+R188+T188)</f>
        <v>#DIV/0!</v>
      </c>
      <c r="D188" s="37"/>
      <c r="E188" s="41"/>
      <c r="F188" s="37"/>
      <c r="G188" s="41"/>
      <c r="H188" s="37">
        <f t="shared" ref="H188" si="161">J188+L188+N188+P188+R188+T188</f>
        <v>0</v>
      </c>
      <c r="I188" s="41" t="e">
        <f t="shared" ref="I188" si="162">(J188*K188+L188*M188+N188*O188+P188*Q188+R188*S188+T188*U188)/H188</f>
        <v>#DIV/0!</v>
      </c>
      <c r="J188" s="37"/>
      <c r="K188" s="41"/>
      <c r="L188" s="37"/>
      <c r="M188" s="41"/>
      <c r="N188" s="37"/>
      <c r="O188" s="41"/>
      <c r="P188" s="37"/>
      <c r="Q188" s="41"/>
      <c r="R188" s="37"/>
      <c r="S188" s="41"/>
      <c r="T188" s="37"/>
      <c r="U188" s="41"/>
    </row>
    <row r="189" spans="1:21" ht="4.5" customHeight="1" x14ac:dyDescent="0.2">
      <c r="A189" s="28"/>
      <c r="B189" s="23"/>
      <c r="C189" s="26"/>
      <c r="D189" s="23"/>
      <c r="E189" s="26"/>
      <c r="F189" s="23"/>
      <c r="G189" s="26"/>
      <c r="H189" s="23"/>
      <c r="I189" s="26"/>
      <c r="J189" s="23"/>
      <c r="K189" s="26"/>
      <c r="L189" s="23"/>
      <c r="M189" s="26"/>
      <c r="N189" s="23"/>
      <c r="O189" s="26"/>
      <c r="P189" s="23"/>
      <c r="Q189" s="26"/>
      <c r="R189" s="23"/>
      <c r="S189" s="26"/>
      <c r="T189" s="23"/>
      <c r="U189" s="26"/>
    </row>
    <row r="190" spans="1:21" x14ac:dyDescent="0.2">
      <c r="A190" s="63" t="s">
        <v>52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1"/>
    </row>
    <row r="191" spans="1:21" x14ac:dyDescent="0.2">
      <c r="A191" s="11"/>
      <c r="B191" s="12"/>
      <c r="C191" s="1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x14ac:dyDescent="0.2">
      <c r="B192" s="12"/>
      <c r="C192" s="12"/>
    </row>
    <row r="193" spans="2:3" x14ac:dyDescent="0.2">
      <c r="B193" s="12"/>
      <c r="C193" s="12"/>
    </row>
    <row r="194" spans="2:3" x14ac:dyDescent="0.2">
      <c r="B194" s="12"/>
      <c r="C194" s="12"/>
    </row>
    <row r="195" spans="2:3" x14ac:dyDescent="0.2">
      <c r="B195" s="12"/>
      <c r="C195" s="12"/>
    </row>
    <row r="196" spans="2:3" x14ac:dyDescent="0.2">
      <c r="B196" s="12"/>
      <c r="C196" s="12"/>
    </row>
    <row r="197" spans="2:3" x14ac:dyDescent="0.2">
      <c r="B197" s="12"/>
      <c r="C197" s="12"/>
    </row>
    <row r="198" spans="2:3" x14ac:dyDescent="0.2">
      <c r="B198" s="12"/>
      <c r="C198" s="12"/>
    </row>
    <row r="199" spans="2:3" x14ac:dyDescent="0.2">
      <c r="B199" s="12"/>
      <c r="C199" s="12"/>
    </row>
    <row r="200" spans="2:3" x14ac:dyDescent="0.2">
      <c r="B200" s="12"/>
      <c r="C200" s="12"/>
    </row>
    <row r="201" spans="2:3" x14ac:dyDescent="0.2">
      <c r="B201" s="12"/>
      <c r="C201" s="12"/>
    </row>
    <row r="202" spans="2:3" x14ac:dyDescent="0.2">
      <c r="B202" s="12"/>
      <c r="C202" s="12"/>
    </row>
    <row r="203" spans="2:3" x14ac:dyDescent="0.2">
      <c r="B203" s="12"/>
      <c r="C203" s="12"/>
    </row>
    <row r="204" spans="2:3" x14ac:dyDescent="0.2">
      <c r="B204" s="12"/>
      <c r="C204" s="12"/>
    </row>
    <row r="205" spans="2:3" x14ac:dyDescent="0.2">
      <c r="B205" s="12"/>
      <c r="C205" s="12"/>
    </row>
    <row r="206" spans="2:3" x14ac:dyDescent="0.2">
      <c r="B206" s="12"/>
      <c r="C206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2024-12-26T07:28:59Z</dcterms:modified>
</cp:coreProperties>
</file>