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53" activeTab="0"/>
  </bookViews>
  <sheets>
    <sheet name="Титульный" sheetId="1" r:id="rId1"/>
    <sheet name="R1.B2" sheetId="2" r:id="rId2"/>
    <sheet name="R1.E" sheetId="3" r:id="rId3"/>
    <sheet name="R2.A" sheetId="4" r:id="rId4"/>
    <sheet name="R3_42" sheetId="5" r:id="rId5"/>
    <sheet name="R52" sheetId="6" r:id="rId6"/>
    <sheet name="R6.C" sheetId="7" r:id="rId7"/>
    <sheet name="R6.D" sheetId="8" r:id="rId8"/>
    <sheet name="R6.G" sheetId="9" r:id="rId9"/>
    <sheet name="R6.H" sheetId="10" r:id="rId10"/>
    <sheet name="R7.C" sheetId="11" r:id="rId11"/>
    <sheet name="R7.D" sheetId="12" r:id="rId12"/>
    <sheet name="R8.E" sheetId="13" r:id="rId13"/>
    <sheet name="R8.F" sheetId="14" r:id="rId14"/>
    <sheet name="R12.C" sheetId="15" r:id="rId15"/>
    <sheet name="R12.D" sheetId="16" r:id="rId16"/>
    <sheet name="R15.A2" sheetId="17" r:id="rId17"/>
    <sheet name="R15.B2" sheetId="18" r:id="rId18"/>
    <sheet name="R15.C2" sheetId="19" r:id="rId19"/>
    <sheet name="R15.D2" sheetId="20" r:id="rId20"/>
    <sheet name="R15.D22" sheetId="21" r:id="rId21"/>
    <sheet name="R15.E2-2" sheetId="22" r:id="rId22"/>
    <sheet name="R15.E22" sheetId="23" r:id="rId23"/>
    <sheet name="R15.E23" sheetId="24" r:id="rId24"/>
    <sheet name="R15.G-2" sheetId="25" r:id="rId25"/>
    <sheet name="R16.A" sheetId="26" r:id="rId26"/>
    <sheet name="R16.D" sheetId="27" r:id="rId27"/>
  </sheets>
  <externalReferences>
    <externalReference r:id="rId30"/>
    <externalReference r:id="rId31"/>
  </externalReferences>
  <definedNames>
    <definedName name="Z_329BB6F7_9D6E_4837_BA20_1046B6864E59_.wvu.PrintArea" localSheetId="1" hidden="1">'R1.B2'!$A$1:$D$60</definedName>
    <definedName name="Z_329BB6F7_9D6E_4837_BA20_1046B6864E59_.wvu.PrintArea" localSheetId="14" hidden="1">'R12.C'!#REF!</definedName>
    <definedName name="Z_329BB6F7_9D6E_4837_BA20_1046B6864E59_.wvu.PrintArea" localSheetId="15" hidden="1">'R12.D'!#REF!</definedName>
    <definedName name="Z_329BB6F7_9D6E_4837_BA20_1046B6864E59_.wvu.PrintArea" localSheetId="16" hidden="1">'R15.A2'!$A$1:$E$110</definedName>
    <definedName name="Z_329BB6F7_9D6E_4837_BA20_1046B6864E59_.wvu.PrintArea" localSheetId="17" hidden="1">'R15.B2'!$A$1:$E$113</definedName>
    <definedName name="Z_329BB6F7_9D6E_4837_BA20_1046B6864E59_.wvu.PrintArea" localSheetId="18" hidden="1">'R15.C2'!$A$1:$E$71</definedName>
    <definedName name="Z_329BB6F7_9D6E_4837_BA20_1046B6864E59_.wvu.PrintArea" localSheetId="19" hidden="1">'R15.D2'!$A$1:$E$102</definedName>
    <definedName name="Z_329BB6F7_9D6E_4837_BA20_1046B6864E59_.wvu.PrintArea" localSheetId="20" hidden="1">'R15.D22'!$A$1:$E$70</definedName>
    <definedName name="Z_329BB6F7_9D6E_4837_BA20_1046B6864E59_.wvu.PrintArea" localSheetId="22" hidden="1">'R15.E22'!$A$1:$F$63</definedName>
    <definedName name="Z_329BB6F7_9D6E_4837_BA20_1046B6864E59_.wvu.PrintArea" localSheetId="21" hidden="1">'R15.E2-2'!$A$1:$F$59</definedName>
    <definedName name="Z_329BB6F7_9D6E_4837_BA20_1046B6864E59_.wvu.PrintArea" localSheetId="23" hidden="1">'R15.E23'!$A$1:$F$35</definedName>
    <definedName name="Z_329BB6F7_9D6E_4837_BA20_1046B6864E59_.wvu.PrintArea" localSheetId="24" hidden="1">'R15.G-2'!$A$1:$D$81</definedName>
    <definedName name="Z_329BB6F7_9D6E_4837_BA20_1046B6864E59_.wvu.PrintArea" localSheetId="10" hidden="1">'R7.C'!$A$1:$T$33</definedName>
    <definedName name="Z_329BB6F7_9D6E_4837_BA20_1046B6864E59_.wvu.PrintArea" localSheetId="12" hidden="1">'R8.E'!$A$1:$G$38</definedName>
    <definedName name="Z_329BB6F7_9D6E_4837_BA20_1046B6864E59_.wvu.PrintArea" localSheetId="13" hidden="1">'R8.F'!$A:$XFD</definedName>
    <definedName name="_xlnm.Print_Area" localSheetId="1">'R1.B2'!$A$1:$D$48</definedName>
    <definedName name="_xlnm.Print_Area" localSheetId="2">'R1.E'!$A$1:$C$132</definedName>
    <definedName name="_xlnm.Print_Area" localSheetId="14">'R12.C'!$A$1:$I$67</definedName>
    <definedName name="_xlnm.Print_Area" localSheetId="15">'R12.D'!$A$1:$I$76</definedName>
    <definedName name="_xlnm.Print_Area" localSheetId="16">'R15.A2'!$A$1:$E$107</definedName>
    <definedName name="_xlnm.Print_Area" localSheetId="17">'R15.B2'!$A$1:$E$111</definedName>
    <definedName name="_xlnm.Print_Area" localSheetId="18">'R15.C2'!$A$1:$E$70</definedName>
    <definedName name="_xlnm.Print_Area" localSheetId="19">'R15.D2'!$A$1:$E$98</definedName>
    <definedName name="_xlnm.Print_Area" localSheetId="20">'R15.D22'!$A$1:$E$64</definedName>
    <definedName name="_xlnm.Print_Area" localSheetId="22">'R15.E22'!$A$1:$F$72</definedName>
    <definedName name="_xlnm.Print_Area" localSheetId="21">'R15.E2-2'!$A$1:$F$55</definedName>
    <definedName name="_xlnm.Print_Area" localSheetId="23">'R15.E23'!$A$1:$F$31</definedName>
    <definedName name="_xlnm.Print_Area" localSheetId="24">'R15.G-2'!$A$1:$D$77</definedName>
    <definedName name="_xlnm.Print_Area" localSheetId="25">'R16.A'!$A$1:$O$29</definedName>
    <definedName name="_xlnm.Print_Area" localSheetId="26">'R16.D'!$A$1:$I$14</definedName>
    <definedName name="_xlnm.Print_Area" localSheetId="3">'R2.A'!$A$1:$C$92</definedName>
    <definedName name="_xlnm.Print_Area" localSheetId="4">'R3_42'!$A$1:$C$54</definedName>
    <definedName name="_xlnm.Print_Area" localSheetId="5">'R52'!$A$1:$C$63</definedName>
    <definedName name="_xlnm.Print_Area" localSheetId="6">'R6.C'!$A$1:$M$26</definedName>
    <definedName name="_xlnm.Print_Area" localSheetId="7">'R6.D'!$A$1:$M$26</definedName>
    <definedName name="_xlnm.Print_Area" localSheetId="10">'R7.C'!$A$1:$U$30</definedName>
    <definedName name="_xlnm.Print_Area" localSheetId="11">'R7.D'!$A$1:$T$30</definedName>
    <definedName name="_xlnm.Print_Area" localSheetId="12">'R8.E'!$A$1:$G$35</definedName>
    <definedName name="_xlnm.Print_Area" localSheetId="13">'R8.F'!$A$1:$C$51</definedName>
    <definedName name="_xlnm.Print_Area" localSheetId="0">'Титульный'!$A$1:$K$52</definedName>
  </definedNames>
  <calcPr fullCalcOnLoad="1"/>
</workbook>
</file>

<file path=xl/sharedStrings.xml><?xml version="1.0" encoding="utf-8"?>
<sst xmlns="http://schemas.openxmlformats.org/spreadsheetml/2006/main" count="1703" uniqueCount="1008">
  <si>
    <t>Просроченные от 60-89 дней</t>
  </si>
  <si>
    <t>Просроченные от 90-119 дней</t>
  </si>
  <si>
    <t>Просроченные от 120-179 дней</t>
  </si>
  <si>
    <t>Просроченные от 180-269 дней</t>
  </si>
  <si>
    <t>Просроченные от 270-364 дней</t>
  </si>
  <si>
    <t>Просроченные от 365 дней</t>
  </si>
  <si>
    <t>Справочно: количеств активов</t>
  </si>
  <si>
    <t>РППУ</t>
  </si>
  <si>
    <t>Итого реструктуризированные активы</t>
  </si>
  <si>
    <t>а) активы, реструктуризированные 1 раз</t>
  </si>
  <si>
    <t>б) активы, реструктуризированные 2 раза</t>
  </si>
  <si>
    <t>в) активы, реструктуризированные 3 раза</t>
  </si>
  <si>
    <t>г) активы, реструктуризированные 4 раза</t>
  </si>
  <si>
    <t>д) активы, реструктуризированные 5 и более раза</t>
  </si>
  <si>
    <t>Справочно:</t>
  </si>
  <si>
    <t>1. Реструктуризированные активы, график по которым в отчетном периоде не предусматривает платеж по основной сумме и наценке/прибыли/"0" нулевой платеж</t>
  </si>
  <si>
    <t>2. Реструктуризированные активы, график по которым в отчетном периоде предусматривает платеж по основной сумме или наценке/прибыли</t>
  </si>
  <si>
    <t>3. Реструктуризированные активы, график по которым в отчетном периоде предусматривает платеж по основной сумме и наценке/прибыли</t>
  </si>
  <si>
    <t>2. Реструктуризированные активы по категориям классификации</t>
  </si>
  <si>
    <t>Нормальные активы</t>
  </si>
  <si>
    <t>Удовлетворительные активы</t>
  </si>
  <si>
    <t>Общие резервы</t>
  </si>
  <si>
    <t>Специальные резервы</t>
  </si>
  <si>
    <t>Справочно: количество активов</t>
  </si>
  <si>
    <t>1. Финансирование и другие операции с финансово-кредитными организациями</t>
  </si>
  <si>
    <t>2. Финансирование и финансовая аренда другим клиентам:</t>
  </si>
  <si>
    <t>а) на промышленность</t>
  </si>
  <si>
    <t>б) на сельское хозяйство, заготовку и переработку</t>
  </si>
  <si>
    <t>в) на торговлю и коммерческие операции</t>
  </si>
  <si>
    <t>г) на строительство</t>
  </si>
  <si>
    <t>д) на ипотеку</t>
  </si>
  <si>
    <t>е) физическим лицам</t>
  </si>
  <si>
    <t>ж) другие активы</t>
  </si>
  <si>
    <t>3. Всего активы</t>
  </si>
  <si>
    <t>4. Прочие реструктуризированные активы, в том числе начисленные наценки/прибыль</t>
  </si>
  <si>
    <t>РАЗДЕЛ 6.З. ИНФОРМАЦИЯ О РЕСТРУКТУРИЗИРОВАННЫХ АКТИВАХ (финансирование) В РАМКАХ "ИСЛАМСКОГО ОКНА"</t>
  </si>
  <si>
    <t>(в иностранной валюте)</t>
  </si>
  <si>
    <t>2. Реструктуризированные активы в иностранной валюте по категориям классификации</t>
  </si>
  <si>
    <t>РАЗДЕЛ 16.A.Ежедневный отчет об открытых валютных позициях (ОВП) по операциям, осуществляемым в соответствии с исламскими принципами финансирования</t>
  </si>
  <si>
    <t>Чистый суммарный капитал:</t>
  </si>
  <si>
    <t xml:space="preserve"> тыс. сом</t>
  </si>
  <si>
    <t>Вид  валюты</t>
  </si>
  <si>
    <t>Учетный курс НБКР</t>
  </si>
  <si>
    <t>Величина ОВП (тыс. сом)</t>
  </si>
  <si>
    <t xml:space="preserve">В том числе </t>
  </si>
  <si>
    <t>Величина ОВП        (% к ЧСК)</t>
  </si>
  <si>
    <t>Отклонение от нормы лимита (%)</t>
  </si>
  <si>
    <t>Остатки по незавершенным спот-сделкам</t>
  </si>
  <si>
    <t>Баланс</t>
  </si>
  <si>
    <t>Забаланс</t>
  </si>
  <si>
    <t>Покупка</t>
  </si>
  <si>
    <t>Продажа</t>
  </si>
  <si>
    <t>Суммарная ОВП:</t>
  </si>
  <si>
    <t>16.Г. ЕЖЕДНЕВНЫЙ ОТЧЕТ ОБ ОТКРЫТЫХ ПОЗИЦИЯХ В ДРАГОЦЕННЫХ МЕТАЛЛАХ (ОПДМ) ПО ОПЕРАЦИЯМ, ОСУЩЕСТВЛЯЕМЫМ В СООТВЕТСТВИИ С ИСЛАМСКИМИ ПРИНЦИПАМИ ФИНАНСИРОВАНИЯ</t>
  </si>
  <si>
    <t>Вид драгоценного металла</t>
  </si>
  <si>
    <t>Официальный курс</t>
  </si>
  <si>
    <t>Величина ОПДМ (тыс.сом)</t>
  </si>
  <si>
    <t xml:space="preserve">В том числе: </t>
  </si>
  <si>
    <t>Величина ОПДМ (% к ЧСК)</t>
  </si>
  <si>
    <t>баланс</t>
  </si>
  <si>
    <t>забаланс.</t>
  </si>
  <si>
    <t>продажа</t>
  </si>
  <si>
    <t>покупка</t>
  </si>
  <si>
    <t>золото</t>
  </si>
  <si>
    <t>серебро</t>
  </si>
  <si>
    <t>Суммарная ОПДМ</t>
  </si>
  <si>
    <t>Коммерческая</t>
  </si>
  <si>
    <t>Управление банковского надзора</t>
  </si>
  <si>
    <t>Утверждено</t>
  </si>
  <si>
    <t>тайна по заполнении</t>
  </si>
  <si>
    <t>Национального банка</t>
  </si>
  <si>
    <t>Постановлением Комитета по надзору</t>
  </si>
  <si>
    <t>Кыргызской республики</t>
  </si>
  <si>
    <t>Кыргызской Республики № 07/1</t>
  </si>
  <si>
    <t>от 09.02.2012 г.</t>
  </si>
  <si>
    <t>ПЕРИОДИЧЕСКИЙ РЕГУЛЯТИВНЫЙ БАНКОВСКИЙ ОТЧЕТ</t>
  </si>
  <si>
    <t xml:space="preserve"> </t>
  </si>
  <si>
    <t>N</t>
  </si>
  <si>
    <t>(дата представления)</t>
  </si>
  <si>
    <t>(регистрационный, исходящий)</t>
  </si>
  <si>
    <t>По состоянию на :</t>
  </si>
  <si>
    <t xml:space="preserve">  Cоставлен :</t>
  </si>
  <si>
    <t>/ день, месяц, год /</t>
  </si>
  <si>
    <t>Периодичность:  - месячный;  - квартальный;  - годовой;  - корректировка</t>
  </si>
  <si>
    <t>Достоверность отчета подтверждена:</t>
  </si>
  <si>
    <t>внутpенней пpовеpкой</t>
  </si>
  <si>
    <t>аудитом без заключения</t>
  </si>
  <si>
    <t>аудитом с выдачей заключения</t>
  </si>
  <si>
    <t>Отчитывающееся учpеждение:</t>
  </si>
  <si>
    <t>/наименование банка указать кpупными печатными буквами /</t>
  </si>
  <si>
    <t>Внешний аудитор банка</t>
  </si>
  <si>
    <t>(ссылка на № и дату заключения)</t>
  </si>
  <si>
    <t>ПОДПИСЬ  И  УДОСТОВЕРЕНИЕ</t>
  </si>
  <si>
    <t xml:space="preserve">Мы, нижеподписавшиеся, удостоверяем, что эта отчетность и приложения подготовлены в соответствии с инструкциями Национального банка Кыргызской Республики. Мы также удостоверяем, что проверили эту отчетность и подтверждаем, что она представляет правильное </t>
  </si>
  <si>
    <t xml:space="preserve">1. Председатель Совета директоров банка </t>
  </si>
  <si>
    <t xml:space="preserve">либо Член Совета директоров, заменяющий </t>
  </si>
  <si>
    <t xml:space="preserve">    (подпись)</t>
  </si>
  <si>
    <t>(ф.и.о.)</t>
  </si>
  <si>
    <t>Председателя в его отсутствие</t>
  </si>
  <si>
    <t xml:space="preserve">2. Председатель Правления </t>
  </si>
  <si>
    <t xml:space="preserve">3. Главный бухгалтер </t>
  </si>
  <si>
    <t xml:space="preserve">4. Член Правления, курирующий работу по подготовке отчета </t>
  </si>
  <si>
    <t xml:space="preserve">    работу по подготовке отчета</t>
  </si>
  <si>
    <t>Сотрудник банка, ответственный за составление и представление ПРБО</t>
  </si>
  <si>
    <t>должность:</t>
  </si>
  <si>
    <t xml:space="preserve">Фамилия И.О.: </t>
  </si>
  <si>
    <t xml:space="preserve">подпись: </t>
  </si>
  <si>
    <t>телефон:</t>
  </si>
  <si>
    <t xml:space="preserve">Периодический регулятивный         </t>
  </si>
  <si>
    <t xml:space="preserve">банковский отчет                               </t>
  </si>
  <si>
    <t>(тыс. сом)</t>
  </si>
  <si>
    <t>Наименование статьи</t>
  </si>
  <si>
    <t>Всего</t>
  </si>
  <si>
    <t>Инвалюта</t>
  </si>
  <si>
    <t>В.  Капитал</t>
  </si>
  <si>
    <t>31. Акционерный капитал</t>
  </si>
  <si>
    <t>а) простые акции</t>
  </si>
  <si>
    <t>б) привелигированные акции</t>
  </si>
  <si>
    <t>в) капитал, внесенный сверх номинала, включая дополнительный капитал, внесенный акционерами</t>
  </si>
  <si>
    <t>г) нераспределенная прибыль, в том числе:</t>
  </si>
  <si>
    <t>г1) прибыль предыдущих лет</t>
  </si>
  <si>
    <t>г2) прибыль текущего года</t>
  </si>
  <si>
    <t>г3) резервы для будущих потребностей банка</t>
  </si>
  <si>
    <t>32) Общие Резервы, в том числе:</t>
  </si>
  <si>
    <t>а) резерв по переоценке основных средств</t>
  </si>
  <si>
    <t>б) резерв по переоценке ценных бумаг, годных для продажи</t>
  </si>
  <si>
    <t xml:space="preserve">в)общий РППУ по кредитам и финансовой аренде </t>
  </si>
  <si>
    <t>г) общий РППУ по другим активам</t>
  </si>
  <si>
    <t>д) другие общие резервы</t>
  </si>
  <si>
    <t xml:space="preserve">32-1. Резерв на выравнивание прибыли (РВП) </t>
  </si>
  <si>
    <t>32-2. Резерв на покрытие рисков по инвестициям</t>
  </si>
  <si>
    <t>33. Всего капитал</t>
  </si>
  <si>
    <t>34. Всего Обязательства и Капитал</t>
  </si>
  <si>
    <t>Среднее значение активов, по которым получаются проценты (расчет ведется на ежедневной основе), за месяц</t>
  </si>
  <si>
    <t xml:space="preserve">Среднее значение обязательств, по которым выплачиваются процентные платежи (расчет ведется на ежедневной основе), за месяц </t>
  </si>
  <si>
    <t>Г.  Забалансовые обязательства</t>
  </si>
  <si>
    <t>35. Обязательства на выдачу кредита</t>
  </si>
  <si>
    <t>36. Общие гарантии и подобные обязательства</t>
  </si>
  <si>
    <t>37. Аккредитивы, в том числе:</t>
  </si>
  <si>
    <t>а) стендбай</t>
  </si>
  <si>
    <t>б) документарные</t>
  </si>
  <si>
    <t>в) прочие</t>
  </si>
  <si>
    <t>38. Валютные операции:</t>
  </si>
  <si>
    <t xml:space="preserve"> - покупка</t>
  </si>
  <si>
    <t xml:space="preserve"> - продажа</t>
  </si>
  <si>
    <t>39. Обязательства по покупке активов</t>
  </si>
  <si>
    <t>40. Прочие забалансовые обязательства</t>
  </si>
  <si>
    <t>41. Всего забалансовых обязательств</t>
  </si>
  <si>
    <t>З. ОТЧЕТ ОБ ОПЕРАЦИЯХ, ПРОВОДИМЫХ БАНКОМ В РАМКАХ "ИСЛАМСКОГО ОКНА"</t>
  </si>
  <si>
    <t>Наименование</t>
  </si>
  <si>
    <t>А. Активы</t>
  </si>
  <si>
    <t xml:space="preserve">1. Корреспондентский счет в Национальном банке Кыргызской Республики </t>
  </si>
  <si>
    <t xml:space="preserve">2. Корреспондентские счета в других коммерческих банках  </t>
  </si>
  <si>
    <t>F</t>
  </si>
  <si>
    <t xml:space="preserve">    в том числе: </t>
  </si>
  <si>
    <t xml:space="preserve">    а) в национальной валюте </t>
  </si>
  <si>
    <t xml:space="preserve">    б) в валюте стран СНГ и Балтии </t>
  </si>
  <si>
    <t xml:space="preserve">    в) в валюте стран ОЭСР </t>
  </si>
  <si>
    <t xml:space="preserve">    г) в других валютах </t>
  </si>
  <si>
    <t xml:space="preserve">3. Денежные средства на счетах в других банках и финансово-кредитных учреждениях </t>
  </si>
  <si>
    <t xml:space="preserve">    а) по договору ограниченная мудараба </t>
  </si>
  <si>
    <t xml:space="preserve">    б) по договору неограниченная мудараба </t>
  </si>
  <si>
    <t xml:space="preserve">4. Ценные бумаги  </t>
  </si>
  <si>
    <t xml:space="preserve">5. Краткосрочные размещения  </t>
  </si>
  <si>
    <t xml:space="preserve">6. Ценные бумаги, купленные по РЕПО-соглашению </t>
  </si>
  <si>
    <t xml:space="preserve">7. Финансирование, предоставленное банкам и финансово-кредитным учреждениям </t>
  </si>
  <si>
    <t xml:space="preserve">    д) по договору мурабаха </t>
  </si>
  <si>
    <t xml:space="preserve">    е) по договору истиснаа  </t>
  </si>
  <si>
    <t xml:space="preserve">    ж) по договору иджара </t>
  </si>
  <si>
    <t xml:space="preserve">    з) по договору иджара мунтахийя биттамлик </t>
  </si>
  <si>
    <t xml:space="preserve">    и) по договору салам </t>
  </si>
  <si>
    <t xml:space="preserve">8. Финансирование, предоставленное другим клиентам  </t>
  </si>
  <si>
    <t xml:space="preserve">9. Специальный РППУ по предоставленному финансированию </t>
  </si>
  <si>
    <t xml:space="preserve">10. Чистое финансирование </t>
  </si>
  <si>
    <t xml:space="preserve">11. Активы для последующей передачи клиентам  </t>
  </si>
  <si>
    <t xml:space="preserve">12. Активы для последующей передачи клиентам по договору иджара мунтахийя биттамлик </t>
  </si>
  <si>
    <t xml:space="preserve">    а) недвижимое имущество </t>
  </si>
  <si>
    <t xml:space="preserve">    б) движимое имущество </t>
  </si>
  <si>
    <t xml:space="preserve">13. Недвижимость клиента, принятая в погашение предоставленного финансирования </t>
  </si>
  <si>
    <t xml:space="preserve">14. Прочая собственность клиента, принятая в погашение предоставленного финансирования </t>
  </si>
  <si>
    <t xml:space="preserve">15. Прочие активы </t>
  </si>
  <si>
    <t xml:space="preserve">16. Всего активов </t>
  </si>
  <si>
    <t>Б. Обязательства  </t>
  </si>
  <si>
    <t>  </t>
  </si>
  <si>
    <t>17. Денежные средства на счетах до востребования юридических лиц </t>
  </si>
  <si>
    <t xml:space="preserve">    в том числе: </t>
  </si>
  <si>
    <t xml:space="preserve">    а) по договору ограниченная мудараба </t>
  </si>
  <si>
    <t xml:space="preserve">    б) по договору неограниченная мудараба </t>
  </si>
  <si>
    <t>18. Денежные средства на счетах физических лиц </t>
  </si>
  <si>
    <t>19. Срочные счета юридических лиц  </t>
  </si>
  <si>
    <t>20. Обязательства перед Национальным банком </t>
  </si>
  <si>
    <t>21.Корреспондентские счета </t>
  </si>
  <si>
    <t>22. Денежные средства на счетах банков  </t>
  </si>
  <si>
    <t>23. Краткосрочные размещения </t>
  </si>
  <si>
    <t>24. Обязательства перед органами власти: </t>
  </si>
  <si>
    <t xml:space="preserve">    а) денежные средства на счетах органов власти </t>
  </si>
  <si>
    <t xml:space="preserve">    б) финансирование, полученное от органов власти </t>
  </si>
  <si>
    <t>25. Ценные бумаги  </t>
  </si>
  <si>
    <t>26. Ценные бумаги, проданные по РЕПО-соглашению </t>
  </si>
  <si>
    <t>27. Обязательства по договору параллельный салам </t>
  </si>
  <si>
    <t>28. Полученное финансирование </t>
  </si>
  <si>
    <t xml:space="preserve">    а) от банков </t>
  </si>
  <si>
    <t xml:space="preserve">    б) от других финансово-кредитных учреждений, включая международные </t>
  </si>
  <si>
    <t>29. Прочие обязательства </t>
  </si>
  <si>
    <t>30. Всего обязательств </t>
  </si>
  <si>
    <t>В. Забалансовые обязательства </t>
  </si>
  <si>
    <t>31. Обязательства на предоставление финансирования </t>
  </si>
  <si>
    <t>32. Общие гарантии и подобные обязательства </t>
  </si>
  <si>
    <t>33. Аккредитивы  </t>
  </si>
  <si>
    <t>34. Обязательства по покупке активов </t>
  </si>
  <si>
    <t>35. Прочие забалансовые обязательства </t>
  </si>
  <si>
    <t>36. Всего забалансовых обязательств </t>
  </si>
  <si>
    <t>Г. Расшифровка прочих активов и прочих обязательств </t>
  </si>
  <si>
    <t>1. Прочие активы  </t>
  </si>
  <si>
    <t xml:space="preserve">    а) вознаграждение, начисленное к получению банком </t>
  </si>
  <si>
    <t xml:space="preserve">    б) предоплата выплаченная </t>
  </si>
  <si>
    <t xml:space="preserve">    в) невыясненные дебиторские суммы  </t>
  </si>
  <si>
    <t xml:space="preserve">    г) драгоценные металлы </t>
  </si>
  <si>
    <t xml:space="preserve">    д) другие прочие активы </t>
  </si>
  <si>
    <t>2. Специальный РППУ на прочие активы </t>
  </si>
  <si>
    <t>3. Чистые прочие активы </t>
  </si>
  <si>
    <t>4. Прочие обязательства </t>
  </si>
  <si>
    <t xml:space="preserve">    а) вознаграждение, начисленное к выплате клиентам </t>
  </si>
  <si>
    <t xml:space="preserve">    б) налоги к выплате </t>
  </si>
  <si>
    <t xml:space="preserve">    в) невыясненная кредиторская задолженность </t>
  </si>
  <si>
    <t xml:space="preserve">    г) другие прочие обязательства  </t>
  </si>
  <si>
    <t>РАЗДЕЛ 2 А. ОТЧЁТ О ПРИБЫЛИ И УБЫТКАХ ПО ОПЕРАЦИЯМ, ПРОВОДИМЫМ БАНКОМ В РАМКАХ "ИСЛАМСКОГО ОКНА"</t>
  </si>
  <si>
    <t>Текущий период</t>
  </si>
  <si>
    <t>С начала года</t>
  </si>
  <si>
    <t xml:space="preserve">А. Доходы, полученные по операциям  </t>
  </si>
  <si>
    <t>1. Доходы по денежным средствам, размещенным на счетах в коммерческих банках </t>
  </si>
  <si>
    <t>2. Доходы по корреспондентскому счету в Национальном банке </t>
  </si>
  <si>
    <t>3. Доходы по ценным бумагам </t>
  </si>
  <si>
    <t>4. Доходы по краткосрочным размещениям  </t>
  </si>
  <si>
    <t>5. Доходы, полученные от финансирования, предоставленного финансово-кредитным учреждениям, в том числе: </t>
  </si>
  <si>
    <t xml:space="preserve">    а) по договору мудараба  </t>
  </si>
  <si>
    <t xml:space="preserve">    г) по договору мурабаха </t>
  </si>
  <si>
    <t xml:space="preserve">    д) по договору истиснаа </t>
  </si>
  <si>
    <t xml:space="preserve">    е) по договору иджара </t>
  </si>
  <si>
    <t xml:space="preserve">    ж) по договору иджара мунтахийя биттамлик </t>
  </si>
  <si>
    <t xml:space="preserve">    з) по договору салам </t>
  </si>
  <si>
    <t>6. Доходы, полученные от финансирования, предоставленного другим клиентам, в том числе:  </t>
  </si>
  <si>
    <t>7. Доходы по ценным бумагам, купленным по репо-соглашению </t>
  </si>
  <si>
    <t>8. Прочие доходы, полученные от операций финансирования </t>
  </si>
  <si>
    <t>9. Всего доходы  </t>
  </si>
  <si>
    <t>Б. Расходы, понесенные по операциям  </t>
  </si>
  <si>
    <t>10. Расходы по счетам до востребования юридических лиц </t>
  </si>
  <si>
    <t>11. Расходы по счетам физических лиц </t>
  </si>
  <si>
    <t>12. Расходы по срочным счетам юридических лиц </t>
  </si>
  <si>
    <t>13. Расходы по краткосрочным размещениям </t>
  </si>
  <si>
    <t>14. Расходы по счетам банков  </t>
  </si>
  <si>
    <t>15. Расходы по обязательствам перед Национальным банком </t>
  </si>
  <si>
    <t>16. Расходы по ценным бумагам </t>
  </si>
  <si>
    <t>17. Расходы по ценным бумагам, проданным по репо-соглашению </t>
  </si>
  <si>
    <t>18.Расходы, понесенные по операциям финансирования, в том числе: </t>
  </si>
  <si>
    <t>19. Прочие расходы, понесенные по операциям финансирования </t>
  </si>
  <si>
    <t>20. Всего расходы </t>
  </si>
  <si>
    <t>21. Доход/убыток </t>
  </si>
  <si>
    <t>22. Расходы на резерв на покрытие потенциальных потерь и убытков по предоставленному финансированию </t>
  </si>
  <si>
    <t>23. Доход/убыток после отчислений в РППУ </t>
  </si>
  <si>
    <t>В. Прочие доходы по операциям банка  </t>
  </si>
  <si>
    <t>24. Плата за услуги и комиссионные сборы  </t>
  </si>
  <si>
    <t>25. Доходы от операций с ценными бумагами </t>
  </si>
  <si>
    <t>26. Доходы от операций с инвалютой </t>
  </si>
  <si>
    <t>27. Прочие доходы </t>
  </si>
  <si>
    <t>28. Всего прочие доходы </t>
  </si>
  <si>
    <t>Г. Прочие расходы по операциям банка, операционные расходы </t>
  </si>
  <si>
    <t>29. Расходы по оплате за банковские услуги и комиссионные сборы </t>
  </si>
  <si>
    <t>30. Расходы на благотворительность и другие подобные расходы </t>
  </si>
  <si>
    <t>31. Убытки от операций с ценными бумагами </t>
  </si>
  <si>
    <t>32. Убытки от операций с инвалютой </t>
  </si>
  <si>
    <t>33. Прочие расходы </t>
  </si>
  <si>
    <t>34. Всего прочие расходы </t>
  </si>
  <si>
    <t>35. Операционные расходы </t>
  </si>
  <si>
    <t>36. Чистый операционный доход </t>
  </si>
  <si>
    <t>37. Расходы на резерв на покрытие потерь и убытков (не от кредитных операций) </t>
  </si>
  <si>
    <t>38. Чистый доход (убыток) после отчислений в РППУ </t>
  </si>
  <si>
    <t>Справочно: Доходы, полученные от финансирования других клиентов, в том числе: </t>
  </si>
  <si>
    <t xml:space="preserve">    а) на промышленность </t>
  </si>
  <si>
    <t xml:space="preserve">    б) на сельское хозяйство и переработку </t>
  </si>
  <si>
    <t xml:space="preserve">    в) на торговлю и коммерческие операции </t>
  </si>
  <si>
    <t xml:space="preserve">    г) на строительство, кроме ипотеки </t>
  </si>
  <si>
    <t xml:space="preserve">    д) на ипотеку </t>
  </si>
  <si>
    <t xml:space="preserve">    е) физических лиц </t>
  </si>
  <si>
    <t xml:space="preserve">    ж) прочие  </t>
  </si>
  <si>
    <t xml:space="preserve"> РАЗДЕЛ 3.  А.СТРУКТУРА КАПИТАЛА</t>
  </si>
  <si>
    <t>1. Итого капитал, указанный в отчете за предыдущий календарный год</t>
  </si>
  <si>
    <t>2. Корректировки счетов капитала, не показанные в отчете за прошлый год</t>
  </si>
  <si>
    <t>3. Капитал на конец предыдущего года с учетом корректировок</t>
  </si>
  <si>
    <t xml:space="preserve">4. Прибыль (убыток) с начала года </t>
  </si>
  <si>
    <t>5. Капитал, оплаченный сверх номинала, в текущем году, (нетто)</t>
  </si>
  <si>
    <t>6. Изменения в резервах, в текущем году, ( нетто)</t>
  </si>
  <si>
    <t>в) прочие общие резервы</t>
  </si>
  <si>
    <t>г) резервы для будущих потребностей банка</t>
  </si>
  <si>
    <t>д) резерв на выравнивание прибыли (РВП)</t>
  </si>
  <si>
    <t>е) резерв на покрытие рисков по инвестициям</t>
  </si>
  <si>
    <t>7.  За минусом: денежные дивиденды, объявленные по простым акциям</t>
  </si>
  <si>
    <t>8. За минусом: денежные дивиденды, объявленные по привилегированным акциям</t>
  </si>
  <si>
    <t>9. Прочие корректировки капитала, в текущем году, нетто</t>
  </si>
  <si>
    <t>10. Итого капитал на конец отчетного периода</t>
  </si>
  <si>
    <t>Б.СПРАВОЧНЫЕ СВЕДЕНИЯ ОБ АКЦИЯХ И ДРУГИХ ЦЕННЫХ БУМАГАХ БАНКА</t>
  </si>
  <si>
    <t>Статьи баланса</t>
  </si>
  <si>
    <t>отечественный капитал</t>
  </si>
  <si>
    <t>иностранный капитал</t>
  </si>
  <si>
    <t>1. Объявленный уставный капитал</t>
  </si>
  <si>
    <t>2. Оплаченный уставный капитал, всего</t>
  </si>
  <si>
    <t>из них:</t>
  </si>
  <si>
    <t xml:space="preserve">    а). простые акции</t>
  </si>
  <si>
    <t xml:space="preserve">    б). привилегированные акции</t>
  </si>
  <si>
    <t xml:space="preserve">3. Доля государства в оплаченном уставном капитале </t>
  </si>
  <si>
    <t xml:space="preserve"> РАЗДЕЛ 4.  ИЗМЕНЕНИЯ В НЕРАСПРЕДЕЛЕННОЙ ПРИБЫЛИ</t>
  </si>
  <si>
    <t>1.  Нераспределенная прибыль, указанная в отчете за предыдущий год</t>
  </si>
  <si>
    <t>2.  Корректировки нераспределенной прибыли, не показанные на конец предыдущего года</t>
  </si>
  <si>
    <t>3.  Нераспределенная прибыль на конец  предыдущего года с учетом корректировок</t>
  </si>
  <si>
    <t xml:space="preserve">4.  Прибыль (убыток) с начала года </t>
  </si>
  <si>
    <t>5.  Изменения в резервах для будущих потребностей банка, в текущем году, (нетто)</t>
  </si>
  <si>
    <t>6.  Изменения в других резервах, влияющих на нераспределенную прибыль, в текущем году, (нетто)</t>
  </si>
  <si>
    <t>7.  За минусом:  денежные дивиденды, объявленные по простым акциям</t>
  </si>
  <si>
    <t>8.  За минусом:  денежные дивиденды, объявленные по привилегированным акциям</t>
  </si>
  <si>
    <t>9.  За минусом:  дивиденды в виде акций банка, объявленные по простым акциям</t>
  </si>
  <si>
    <t>10. За минусом:  дивиденды в виде акций банка, объявленные по привилегированным акциям</t>
  </si>
  <si>
    <t>11. Прочие корректировки нераспределенной прибыли, в текущем году, (нетто)</t>
  </si>
  <si>
    <t>12. Итого нераспределенная прибыль на конец отчетного года</t>
  </si>
  <si>
    <t xml:space="preserve"> РАЗДЕЛ 5.  ПОРТФЕЛЬ ЦЕННЫХ БУМАГ</t>
  </si>
  <si>
    <t>1. Торговые долговые ценные бумаги, выпущенные государственными органами, в том числе:</t>
  </si>
  <si>
    <t>а) государственные казначейские векселя Правительства Кыргызской Республики и другие       государственные ценные бумаги</t>
  </si>
  <si>
    <t>б) долговые ценные бумаги, выпущенные НБКР</t>
  </si>
  <si>
    <t>в) долговые ценные бумаги, выпущенные местными органами власти</t>
  </si>
  <si>
    <t>г) долговые ценные бумаги, выпущенные правительствами СНГ и Балтики</t>
  </si>
  <si>
    <t>д) долговые ценные бумаги, выпущенные правительствами стран ОЭСР</t>
  </si>
  <si>
    <t>е) долговые ценные бумаги, выпущенные правительствами других стран</t>
  </si>
  <si>
    <t>2. Другие долговые торговые ценные бумаги, в том числе:</t>
  </si>
  <si>
    <t>а) долговые ценные бумаги местных компаний</t>
  </si>
  <si>
    <t>а1) долговые ценные бумаги местных исламских банков</t>
  </si>
  <si>
    <t>б) долговые ценные бумаги иностранных компаний</t>
  </si>
  <si>
    <t>б1) долговые ценные бумаги иностранных исламских банков</t>
  </si>
  <si>
    <t>3. Капитальные торговые ценные бумаги, в том числе:</t>
  </si>
  <si>
    <t>а) капитальные ценные бумаги местных компаний</t>
  </si>
  <si>
    <t>а1) капитальные ценные бумаги местных исламских банков</t>
  </si>
  <si>
    <t>б) капитальные ценные бумаги иностранных компаний</t>
  </si>
  <si>
    <t>б1) капитальные ценные бумаги иностранных исламских банков</t>
  </si>
  <si>
    <t>4. Долговые ценные бумаги, годные для продажи, выпущенные государственными органами, в том числе:</t>
  </si>
  <si>
    <t>а) государственные казначейские векселя Правительства Кыргызской Республики и другие государственные ценные бумаги</t>
  </si>
  <si>
    <t>5. Другие долговые ценные бумаги, годные для продажи, в том числе:</t>
  </si>
  <si>
    <t>6. Капитальные ценные бумаги, годные для продажи, в том числе:</t>
  </si>
  <si>
    <t>7. Долговые ценные бумаги, удерживаемые до погашения, выпущенные государственными органами, в том числе:</t>
  </si>
  <si>
    <t>8. Другие долговые ценные бумаги, удерживаемые до погашения, в том числе:</t>
  </si>
  <si>
    <t>9. Общий РППУ на ценные бумаги</t>
  </si>
  <si>
    <t>10. Специальный РППУ на ценные бумаги</t>
  </si>
  <si>
    <t>11. Чистая стоимость ценных бумаг</t>
  </si>
  <si>
    <t>Справочно:  Изменение стоимости ценных бумаг в сравнении с предыдущим периодом, в том числе:</t>
  </si>
  <si>
    <t>a.  Торговые ценные бумаги</t>
  </si>
  <si>
    <t>б.  Ценные бумаги, годные для продажи</t>
  </si>
  <si>
    <t>в.  Ценные бумаги, удерживаемые до погашения</t>
  </si>
  <si>
    <t>6. В. ИНФОРМАЦИЯ О ПРОСРОЧЕННЫХ АКТИВАХ БАНКА В РАМКАХ «ИСЛАМСКОГО ОКНА» (в сомах)</t>
  </si>
  <si>
    <t>Наименование статьи </t>
  </si>
  <si>
    <t>ВСЕГО (сумма столбцов 3 и 5) </t>
  </si>
  <si>
    <t>Текущие (не просроченные) активы </t>
  </si>
  <si>
    <t>Всего просроченные активы </t>
  </si>
  <si>
    <t>Всего активов в статусе неначисления  </t>
  </si>
  <si>
    <t>1. Финансирование и другие операции с финансово-кредитными учреждениями: </t>
  </si>
  <si>
    <t xml:space="preserve">    а) финансирование, РЕПО-операции и краткосрочные операции с банками и финансово-кредитными учреждениями </t>
  </si>
  <si>
    <t xml:space="preserve">    б) корреспондентские счета в других банках </t>
  </si>
  <si>
    <t xml:space="preserve">    в) счета в других банках </t>
  </si>
  <si>
    <t>2. Финансирование, предоставленное другим клиентам: </t>
  </si>
  <si>
    <t xml:space="preserve">    б) на сельское хозяйство, заготовки и переработки </t>
  </si>
  <si>
    <t xml:space="preserve">    г) на строительство </t>
  </si>
  <si>
    <t xml:space="preserve">    е) физическим лицам </t>
  </si>
  <si>
    <t xml:space="preserve">    ж) другое финансирование </t>
  </si>
  <si>
    <t>3. Инвестиции в ценные бумаги и /или капитал </t>
  </si>
  <si>
    <t>4. Прочие активы </t>
  </si>
  <si>
    <t>5. Итого активов  </t>
  </si>
  <si>
    <t>6. Г. ИНФОРМАЦИЯ О ПРОСРОЧЕННЫХ АКТИВАХ БАНКА В РАМКАХ «ИСЛАМСКОГО ОКНА» (в инвалюте)</t>
  </si>
  <si>
    <t xml:space="preserve"> РАЗДЕЛ 7.В.  КЛАССИФИКАЦИЯ АКТИВОВ И ЗАБАЛАНСОВЫХ ОБЯЗАТЕЛЬСТВ ПО СТЕПЕНИ РИСКА БАНКОМ В РАМКАХ "ИСЛАМСКОГО ОКНА" (в сомах)</t>
  </si>
  <si>
    <t>Дисконт</t>
  </si>
  <si>
    <t>Всего резервов</t>
  </si>
  <si>
    <t xml:space="preserve">Нормальные активы </t>
  </si>
  <si>
    <t xml:space="preserve">Удовлетворительные активы </t>
  </si>
  <si>
    <t>Активы под наблюдением</t>
  </si>
  <si>
    <t>"Общие" резервы</t>
  </si>
  <si>
    <t>Субстандартные</t>
  </si>
  <si>
    <t>Сомнитель-ные</t>
  </si>
  <si>
    <t>Потери</t>
  </si>
  <si>
    <t>"специальные" резервы</t>
  </si>
  <si>
    <t xml:space="preserve">Справочно: количество сделок, по которым выданы активы в соответствии с ИПФ </t>
  </si>
  <si>
    <t xml:space="preserve">1. Финансирование и другие операции с финансово-кредитными учреждениями: </t>
  </si>
  <si>
    <t xml:space="preserve">    а) финансирование, РЕПО-операции и краткосрочные операции с банками и финансово-кредитными учреждениями</t>
  </si>
  <si>
    <t xml:space="preserve">    б) корреспондентские счета в других банках </t>
  </si>
  <si>
    <t xml:space="preserve">    в) счета в других банках </t>
  </si>
  <si>
    <t xml:space="preserve">2. Финансирование, предоставленное другим клиентам: </t>
  </si>
  <si>
    <t xml:space="preserve">    а) на промышленность </t>
  </si>
  <si>
    <t xml:space="preserve">    б) на сельское хозяйство, заготовку и переработку </t>
  </si>
  <si>
    <t xml:space="preserve">    в) на торговлю и коммерческие операции </t>
  </si>
  <si>
    <t xml:space="preserve">    г) на строительство </t>
  </si>
  <si>
    <t xml:space="preserve">    д) на ипотеку </t>
  </si>
  <si>
    <t xml:space="preserve">    е) физическим лицам </t>
  </si>
  <si>
    <t xml:space="preserve">    ж) другое финансирование </t>
  </si>
  <si>
    <t xml:space="preserve">3.Всего </t>
  </si>
  <si>
    <t xml:space="preserve">4. Инвестиции в ценные бумаги и/или капитал </t>
  </si>
  <si>
    <t xml:space="preserve">5. Прочая собственность клиента, принятая в погашение предоставленного финансирования </t>
  </si>
  <si>
    <t xml:space="preserve">6. Прочие активы </t>
  </si>
  <si>
    <t xml:space="preserve">7. Всего активов, подлежащих классификации </t>
  </si>
  <si>
    <t xml:space="preserve">8. Забалансовые обязательства </t>
  </si>
  <si>
    <t xml:space="preserve">9. Всего активов и забалансовых обязательств, подлежащих классификации </t>
  </si>
  <si>
    <t xml:space="preserve"> РАЗДЕЛ 7.Г.  КЛАССИФИКАЦИЯ АКТИВОВ И ЗАБАЛАНСОВЫХ ОБЯЗАТЕЛЬСТВ ПО СТЕПЕНИ РИСКА БАНКОМ В РАМКАХ "ИСЛАМСКОГО ОКНА" (в инвалюте)</t>
  </si>
  <si>
    <t>Статья</t>
  </si>
  <si>
    <t>Сомнительные</t>
  </si>
  <si>
    <t xml:space="preserve">8.Д. СВЕДЕНИЯ О СПИСАННЫХ ЗА СЧЕТ РППУ И ВОЗВРАЩЕННЫХ (РАНЕЕ СПИСАННЫХ) АКТИВАХ </t>
  </si>
  <si>
    <t>И ЗАБАЛАНСОВЫХ ОБЯЗАТЕЛЬСТВАХ БАНКА В РАМКАХ «ИСЛАМСКОГО ОКНА»</t>
  </si>
  <si>
    <t>Списание - А</t>
  </si>
  <si>
    <t>Возврат-Б</t>
  </si>
  <si>
    <t>"Чистое" списание</t>
  </si>
  <si>
    <t xml:space="preserve"> (гр.А минус гр.Б)</t>
  </si>
  <si>
    <t>В т.ч. в других валютах</t>
  </si>
  <si>
    <t>1. Финансирование, предоставленное финансово-кредитным учреждениям: </t>
  </si>
  <si>
    <t xml:space="preserve">    б) на сельское хозяйство, заготовку и переработку </t>
  </si>
  <si>
    <t xml:space="preserve">    д) на ипотеку  </t>
  </si>
  <si>
    <t>3. Всего </t>
  </si>
  <si>
    <t>4. Инвестиции в ценные бумаги и/или капитал </t>
  </si>
  <si>
    <t>5. Прочая собственность клиента, принятая в погашение предоставленного финансирования </t>
  </si>
  <si>
    <t>6. Прочие активы </t>
  </si>
  <si>
    <t>7. Всего активов, подлежащих классификации </t>
  </si>
  <si>
    <t>8. Забалансовые обязательства </t>
  </si>
  <si>
    <t>9. Всего активов и забалансовых обязательств, подлежащих классификации </t>
  </si>
  <si>
    <t>Справочно: общая сумма списанного финансирования, числящегося на внесистемном учете </t>
  </si>
  <si>
    <t>Item</t>
  </si>
  <si>
    <t>Charged-Off - А</t>
  </si>
  <si>
    <t>Recovered - В</t>
  </si>
  <si>
    <t>"Net" write off</t>
  </si>
  <si>
    <t>(gr.А minus gr.В)</t>
  </si>
  <si>
    <t>Total</t>
  </si>
  <si>
    <t>Including in other cyrrencies</t>
  </si>
  <si>
    <t>Including in other currencies</t>
  </si>
  <si>
    <t>8.Е. ИЗМЕНЕНИЯ В РППУ ПО ПРЕДОСТАВЛЕННОМУ ФИНАНСИРОВАНИЮ БАНКОМ В РАМКАХ «ИСЛАМСКОГО ОКНА», КРОМЕ ФИНАНСИРОВАНИЯ, ПРЕДОСТАВЛЕННОГО БАНКАМ</t>
  </si>
  <si>
    <t>Сумма</t>
  </si>
  <si>
    <t>1. Остаток РППУ на начало года, всего </t>
  </si>
  <si>
    <t xml:space="preserve">    а) "специальные" резервы </t>
  </si>
  <si>
    <t xml:space="preserve">    б) "общие" резервы </t>
  </si>
  <si>
    <t>2. (плюс) Возвращенные активы (раздел 8.Д, столбец Б-4) </t>
  </si>
  <si>
    <t>3. (минус) Списанные активы (раздел 8.Д, столбец А-2) </t>
  </si>
  <si>
    <t>4. Отчисления в РППУ с начала года </t>
  </si>
  <si>
    <t>5. Корректировки </t>
  </si>
  <si>
    <t>6. Остаток РППУ на конец отчетного периода, всего </t>
  </si>
  <si>
    <t>8. Ж. ИЗМЕНЕНИЯ В РППУ ПО АКТИВАМ БАНКА В РАМКАХ «ИСЛАМСКОГО ОКНА», ОТЛИЧНЫМ ОТ ФИНАНСИРОВАНИЯ ПРЕДОСТАВЛЕННОГО БАНКАМ</t>
  </si>
  <si>
    <t>8.З. ИЗМЕНЕНИЯ В РППУ ПО ПРЕДОСТАВЛЕННОМУ БАНКОМ В РАМКАХ «ИСЛАМСКОГО ОКНА» ФИНАНСИРОВАНИЮ БАНКАМ И ДРУГИМ ФИНАНСОВО-КРЕДИТНЫМ УЧРЕЖДЕНИЯМ</t>
  </si>
  <si>
    <t>12.В. АНАЛИЗ ЧУВСТВИТЕЛЬНОСТИ АКТИВОВ И ОБЯЗАТЕЛЬСТВ БАНКА В РАМКАХ «ИСЛАМСКОГО ОКНА»</t>
  </si>
  <si>
    <t>К ИЗМЕНЕНИЮ СТАВОК ДОХОДНОСТИ НА РЫНКЕ</t>
  </si>
  <si>
    <t>(тыс.сом)</t>
  </si>
  <si>
    <t>Дней до срока погашения/Возможность переоценки</t>
  </si>
  <si>
    <t>Немедленные</t>
  </si>
  <si>
    <t>1-30 дней</t>
  </si>
  <si>
    <t>31-90 дней</t>
  </si>
  <si>
    <t>91-180 дней</t>
  </si>
  <si>
    <t>181-365 дней</t>
  </si>
  <si>
    <t xml:space="preserve">от 1 до 3 лет </t>
  </si>
  <si>
    <t xml:space="preserve">более 3 лет  </t>
  </si>
  <si>
    <t>АКТИВЫ</t>
  </si>
  <si>
    <t>1. Корреспондентский счет и другие счета в Национальном банке </t>
  </si>
  <si>
    <t xml:space="preserve">    в том числе в иностранной валюте </t>
  </si>
  <si>
    <t>2. Корреспондентские счета в других банках </t>
  </si>
  <si>
    <t>3. Счета в других банках </t>
  </si>
  <si>
    <t>4. Ценные бумаги банка </t>
  </si>
  <si>
    <t>5. Краткосрочные размещения в банках и других финансово-кредитных учреждениях </t>
  </si>
  <si>
    <t>6. Ценные бумаги, купленные по РЕПО - соглашениям </t>
  </si>
  <si>
    <t>7. Финансирование, предоставленное финансово-кредитным учреждениям </t>
  </si>
  <si>
    <t>8. Финансирование, предоставленное другим клиентам </t>
  </si>
  <si>
    <t>9. Другие активы, чувствительные к изменениям ставок доходности на рынке </t>
  </si>
  <si>
    <t>10. Всего активов, чувствительных к изменениям ставок доходности на рынке </t>
  </si>
  <si>
    <t xml:space="preserve">ОБЯЗАТЕЛЬСТВА </t>
  </si>
  <si>
    <t xml:space="preserve">11. Денежные средства на счетах до востребования юридических лиц </t>
  </si>
  <si>
    <t xml:space="preserve">    в том числе в иностранной валюте </t>
  </si>
  <si>
    <t xml:space="preserve">12. Денежные средства на счетах физических лиц </t>
  </si>
  <si>
    <t xml:space="preserve">13. Денежные средства на срочных счетах юридических лиц </t>
  </si>
  <si>
    <t xml:space="preserve">14. Корреспондентские счета </t>
  </si>
  <si>
    <t xml:space="preserve">15. Денежные средства на счетах банков </t>
  </si>
  <si>
    <t xml:space="preserve">16. Краткосрочные размещения, полученные от банков и финансово-кредитных учреждений </t>
  </si>
  <si>
    <t xml:space="preserve">17. Ценные бумаги </t>
  </si>
  <si>
    <t xml:space="preserve">18. Ценные бумаги, проданные по РЕПО - соглашениям </t>
  </si>
  <si>
    <t xml:space="preserve">19. Финансирование полученное: </t>
  </si>
  <si>
    <t xml:space="preserve">    а) от банков </t>
  </si>
  <si>
    <t xml:space="preserve">    б) от других финансово-кредитных учреждений, включая международные </t>
  </si>
  <si>
    <t xml:space="preserve">20. Другие обязательства </t>
  </si>
  <si>
    <t xml:space="preserve">21. Всего обязательств </t>
  </si>
  <si>
    <t xml:space="preserve">22. Разрыв </t>
  </si>
  <si>
    <t xml:space="preserve">23. Кумулятивный разрыв </t>
  </si>
  <si>
    <t>12.Г. СРОК ПОГАШЕНИЯ АКТИВОВ/ОБЯЗАТЕЛЬСТВ БАНКА В РАМКАХ «ИСЛАМСКОГО ОКНА»</t>
  </si>
  <si>
    <t>Дней до срока погашения</t>
  </si>
  <si>
    <t xml:space="preserve">АКТИВЫ </t>
  </si>
  <si>
    <t xml:space="preserve">1. Корреспондентский счет и другие счета в Национальном банке </t>
  </si>
  <si>
    <t xml:space="preserve">2. Корреспондентские счета в других банках  </t>
  </si>
  <si>
    <t xml:space="preserve">3. Счета в других банках  </t>
  </si>
  <si>
    <t xml:space="preserve">4. Ценные бумаги банка </t>
  </si>
  <si>
    <t xml:space="preserve">5. Краткосрочные размещения в банках и других финансово-кредитных учреждениях </t>
  </si>
  <si>
    <t xml:space="preserve">6. Ценные бумаги, купленные по РЕПО - соглашениям </t>
  </si>
  <si>
    <t xml:space="preserve">7. Финансирование, предоставленное финансово-кредитным учреждениям </t>
  </si>
  <si>
    <t xml:space="preserve">8. Финансирование, предоставленное другим клиентам </t>
  </si>
  <si>
    <t xml:space="preserve">9. Другие активы </t>
  </si>
  <si>
    <t xml:space="preserve">10. Всего активов </t>
  </si>
  <si>
    <t xml:space="preserve">18. Ценные бумаги, проданные по репо - соглашениям  </t>
  </si>
  <si>
    <t>15.А. АКТИВЫ БАНКА В РАМКАХ «ИСЛАМСКОГО ОКНА»</t>
  </si>
  <si>
    <t>№</t>
  </si>
  <si>
    <t>Статьи</t>
  </si>
  <si>
    <t>По</t>
  </si>
  <si>
    <t>Кредитный</t>
  </si>
  <si>
    <t xml:space="preserve">Взвешенное </t>
  </si>
  <si>
    <t>балансу</t>
  </si>
  <si>
    <t>риск,%</t>
  </si>
  <si>
    <t>значение</t>
  </si>
  <si>
    <t>Банкноты и монеты</t>
  </si>
  <si>
    <t>10.1</t>
  </si>
  <si>
    <t>10.2</t>
  </si>
  <si>
    <t>10.3</t>
  </si>
  <si>
    <t>10.4</t>
  </si>
  <si>
    <t>10.5</t>
  </si>
  <si>
    <t>Денежные активы в расчетах</t>
  </si>
  <si>
    <t>20.1</t>
  </si>
  <si>
    <t>20.2</t>
  </si>
  <si>
    <t>20.3</t>
  </si>
  <si>
    <t>20.4</t>
  </si>
  <si>
    <t>20.5</t>
  </si>
  <si>
    <t>30</t>
  </si>
  <si>
    <t>Корреспондентский счет в НБКР</t>
  </si>
  <si>
    <t>40</t>
  </si>
  <si>
    <t>Корреспондентские счета в коммерческих банках Кыргызской Республики</t>
  </si>
  <si>
    <t>40.1</t>
  </si>
  <si>
    <t>40.2</t>
  </si>
  <si>
    <t>40.3</t>
  </si>
  <si>
    <t>40.4</t>
  </si>
  <si>
    <t>40.5</t>
  </si>
  <si>
    <t>50</t>
  </si>
  <si>
    <t>Корреспондентские счета в коммерческих банках стран СНГ</t>
  </si>
  <si>
    <t>50.1</t>
  </si>
  <si>
    <t>50.2</t>
  </si>
  <si>
    <t>50.3</t>
  </si>
  <si>
    <t>50.4</t>
  </si>
  <si>
    <t>50.5</t>
  </si>
  <si>
    <t>50.6</t>
  </si>
  <si>
    <t>60</t>
  </si>
  <si>
    <t>Корреспондентские счета в иностранных банках, кроме стран СНГ</t>
  </si>
  <si>
    <t>60.1</t>
  </si>
  <si>
    <t>60.2</t>
  </si>
  <si>
    <t>60.3</t>
  </si>
  <si>
    <t>60.4</t>
  </si>
  <si>
    <t>60.5</t>
  </si>
  <si>
    <t>60.6</t>
  </si>
  <si>
    <t>70</t>
  </si>
  <si>
    <t>Золото и другие драгоценные металлы</t>
  </si>
  <si>
    <t>70.1</t>
  </si>
  <si>
    <t>70.2</t>
  </si>
  <si>
    <t>70.3</t>
  </si>
  <si>
    <t>70.4</t>
  </si>
  <si>
    <t>70.5</t>
  </si>
  <si>
    <t>Денежные средства на счетах в коммерческих банках Кыргызской Республики</t>
  </si>
  <si>
    <t>80.1</t>
  </si>
  <si>
    <t>80.2</t>
  </si>
  <si>
    <t>80.3</t>
  </si>
  <si>
    <t>80.4</t>
  </si>
  <si>
    <t>80.5</t>
  </si>
  <si>
    <t>90</t>
  </si>
  <si>
    <t>Денежные средства на счетах в банках и финансовых организациях стран СНГ</t>
  </si>
  <si>
    <t>90.1</t>
  </si>
  <si>
    <t>90.2</t>
  </si>
  <si>
    <t>90.3</t>
  </si>
  <si>
    <t>90.4</t>
  </si>
  <si>
    <t>90.5</t>
  </si>
  <si>
    <t>90.6</t>
  </si>
  <si>
    <t>Денежные средства на счетах в иностранных банках и финансовых организациях, кроме стран СНГ</t>
  </si>
  <si>
    <t>100.1</t>
  </si>
  <si>
    <t>100.2</t>
  </si>
  <si>
    <t>100.3</t>
  </si>
  <si>
    <t>100.4</t>
  </si>
  <si>
    <t>100.5</t>
  </si>
  <si>
    <t>100.6</t>
  </si>
  <si>
    <t>Краткосрочные межбанковские размещения до 7 дней</t>
  </si>
  <si>
    <t>110.1</t>
  </si>
  <si>
    <t>110.2</t>
  </si>
  <si>
    <t>110.3</t>
  </si>
  <si>
    <t>110.4</t>
  </si>
  <si>
    <t>110.5</t>
  </si>
  <si>
    <t>110.6</t>
  </si>
  <si>
    <t>120</t>
  </si>
  <si>
    <t>Операции по РЕПО-соглашениям</t>
  </si>
  <si>
    <t>120.1</t>
  </si>
  <si>
    <t>120.2</t>
  </si>
  <si>
    <t>120.3</t>
  </si>
  <si>
    <t>120.4</t>
  </si>
  <si>
    <t>120.5</t>
  </si>
  <si>
    <t>120.6</t>
  </si>
  <si>
    <t>15.Б.ПОРТФЕЛЬ ЦЕННЫХ БУМАГ БАНКА В РАМКАХ «ИСЛАМСКОГО ОКНА»</t>
  </si>
  <si>
    <t>130</t>
  </si>
  <si>
    <t>Ценные бумаги, выпущенные Правительством КР и/или НБКР</t>
  </si>
  <si>
    <t>130.1</t>
  </si>
  <si>
    <t>130.2</t>
  </si>
  <si>
    <t>130.3</t>
  </si>
  <si>
    <t>130.4</t>
  </si>
  <si>
    <t>130.5</t>
  </si>
  <si>
    <t>140</t>
  </si>
  <si>
    <t>Ценные бумаги, выпущенные местными органами власти</t>
  </si>
  <si>
    <t>140.1</t>
  </si>
  <si>
    <t>140.2</t>
  </si>
  <si>
    <t>140.3</t>
  </si>
  <si>
    <t>140.4</t>
  </si>
  <si>
    <t>140.5</t>
  </si>
  <si>
    <t>150</t>
  </si>
  <si>
    <t>Ценные бумаги, выпущенные Правительствами стран СНГ</t>
  </si>
  <si>
    <t>150.1</t>
  </si>
  <si>
    <t>150.2</t>
  </si>
  <si>
    <t>150.3</t>
  </si>
  <si>
    <t>150.4</t>
  </si>
  <si>
    <t>150.5</t>
  </si>
  <si>
    <t>150.6</t>
  </si>
  <si>
    <t>160</t>
  </si>
  <si>
    <t>Ценные бумаги, выпущенные иностранными Правительствами стран, кроме правительств стран СНГ</t>
  </si>
  <si>
    <t>160.1</t>
  </si>
  <si>
    <t>160.2</t>
  </si>
  <si>
    <t>160.3</t>
  </si>
  <si>
    <t>160.4</t>
  </si>
  <si>
    <t>160.5</t>
  </si>
  <si>
    <t>160.6</t>
  </si>
  <si>
    <t>170</t>
  </si>
  <si>
    <t>Долговые ценные бумаги кыргызских компаний</t>
  </si>
  <si>
    <t>170.1</t>
  </si>
  <si>
    <t>170.2</t>
  </si>
  <si>
    <t>170.3</t>
  </si>
  <si>
    <t>170.4</t>
  </si>
  <si>
    <t>170.5</t>
  </si>
  <si>
    <t>170.6</t>
  </si>
  <si>
    <t>180</t>
  </si>
  <si>
    <t>Долговые ценные бумаги компаний стран СНГ</t>
  </si>
  <si>
    <t>180.1</t>
  </si>
  <si>
    <t>180.2</t>
  </si>
  <si>
    <t>180.3</t>
  </si>
  <si>
    <t>180.4</t>
  </si>
  <si>
    <t>180.5</t>
  </si>
  <si>
    <t>180.6</t>
  </si>
  <si>
    <t>190</t>
  </si>
  <si>
    <t>Долговые ценные бумаги иностранных компаний, кроме стран СНГ</t>
  </si>
  <si>
    <t>190.1</t>
  </si>
  <si>
    <t>190.2</t>
  </si>
  <si>
    <t>190.3</t>
  </si>
  <si>
    <t>190.4</t>
  </si>
  <si>
    <t>190.5</t>
  </si>
  <si>
    <t>190.6</t>
  </si>
  <si>
    <t>200</t>
  </si>
  <si>
    <t>Капитальные ценные бумаги кыргызских компаний</t>
  </si>
  <si>
    <t>200.1</t>
  </si>
  <si>
    <t>Капитальные ценные бумаги банков и финансовых учреждений КР (менее 20%)</t>
  </si>
  <si>
    <t>Вычет из капитала</t>
  </si>
  <si>
    <t>200.2</t>
  </si>
  <si>
    <t>Остальная часть капитальных ценных бумаг</t>
  </si>
  <si>
    <t>200.3</t>
  </si>
  <si>
    <t>200.4</t>
  </si>
  <si>
    <t>200.5</t>
  </si>
  <si>
    <t>200.6</t>
  </si>
  <si>
    <t>210</t>
  </si>
  <si>
    <t>Капитальные ценные бумаги компаний стран СНГ</t>
  </si>
  <si>
    <t>210.1</t>
  </si>
  <si>
    <t>Капитальные ценные бумаги банков и финансовых учреждений стран СНГ (менее 20%)</t>
  </si>
  <si>
    <t>210.2</t>
  </si>
  <si>
    <t>210.3</t>
  </si>
  <si>
    <t>210.4</t>
  </si>
  <si>
    <t>210.5</t>
  </si>
  <si>
    <t>210.6</t>
  </si>
  <si>
    <t>210.7</t>
  </si>
  <si>
    <t>220</t>
  </si>
  <si>
    <t>Капитальные ценные бумаги компаний КР и стран СНГ, не подлежащие амортизации</t>
  </si>
  <si>
    <t>220.1</t>
  </si>
  <si>
    <t>Капитальные ценные бумаги банков и финансовых учреждений КР и стран СНГ, не подлежащие амортизации (менее 20%)</t>
  </si>
  <si>
    <t>220.2</t>
  </si>
  <si>
    <t>220.3</t>
  </si>
  <si>
    <t>220.4</t>
  </si>
  <si>
    <t>220.5</t>
  </si>
  <si>
    <t>220.6</t>
  </si>
  <si>
    <t>220.7</t>
  </si>
  <si>
    <t>230</t>
  </si>
  <si>
    <t>Капитальные ценные бумаги иностранных компаний, кроме стран СНГ</t>
  </si>
  <si>
    <t>230.1</t>
  </si>
  <si>
    <t>Капитальные ценные бумаги иностранных банков и финансовых учреждений, кроме стран СНГ (менее 20%)</t>
  </si>
  <si>
    <t>230.2</t>
  </si>
  <si>
    <t>230.3</t>
  </si>
  <si>
    <t>230.4</t>
  </si>
  <si>
    <t>230.5</t>
  </si>
  <si>
    <t>230.6</t>
  </si>
  <si>
    <t>230.7</t>
  </si>
  <si>
    <t>15.В. ФИНАНСИРОВАНИЕ</t>
  </si>
  <si>
    <t>240</t>
  </si>
  <si>
    <t>Финансирование, предоставленное банкам Кыргызской Республики </t>
  </si>
  <si>
    <t>240.1</t>
  </si>
  <si>
    <t>240.2</t>
  </si>
  <si>
    <t>240.3</t>
  </si>
  <si>
    <t>240.4</t>
  </si>
  <si>
    <t>240.5</t>
  </si>
  <si>
    <t>250</t>
  </si>
  <si>
    <t>Финансирование, предоставленное банкам и финансовым организациям стран СНГ </t>
  </si>
  <si>
    <t>250.1</t>
  </si>
  <si>
    <t>250.2</t>
  </si>
  <si>
    <t>250.3</t>
  </si>
  <si>
    <t>250.4</t>
  </si>
  <si>
    <t>250.5</t>
  </si>
  <si>
    <t>250.6</t>
  </si>
  <si>
    <t>260</t>
  </si>
  <si>
    <t>Финансирование, предоставленное иностранным банкам и финансовых организациям, кроме стран СНГ</t>
  </si>
  <si>
    <t>260.1</t>
  </si>
  <si>
    <t>260.2</t>
  </si>
  <si>
    <t>260.3</t>
  </si>
  <si>
    <t>260.4</t>
  </si>
  <si>
    <t>260.5</t>
  </si>
  <si>
    <t>260.6</t>
  </si>
  <si>
    <t>270</t>
  </si>
  <si>
    <t xml:space="preserve">Финансирование, предоставленное государственному сектору </t>
  </si>
  <si>
    <t>270.1</t>
  </si>
  <si>
    <t>270.2</t>
  </si>
  <si>
    <t>270.3</t>
  </si>
  <si>
    <t>270.4</t>
  </si>
  <si>
    <t>270.5</t>
  </si>
  <si>
    <t>280</t>
  </si>
  <si>
    <t xml:space="preserve">Финансирование, предоставленное негосударственному сектору </t>
  </si>
  <si>
    <t>280.1</t>
  </si>
  <si>
    <t>280.2</t>
  </si>
  <si>
    <t>280.3</t>
  </si>
  <si>
    <t>280.4</t>
  </si>
  <si>
    <t>280.5</t>
  </si>
  <si>
    <t>290</t>
  </si>
  <si>
    <t xml:space="preserve">Финансирование, предоставленное физическим лицам для личных целей </t>
  </si>
  <si>
    <t>290.1</t>
  </si>
  <si>
    <t>290.2</t>
  </si>
  <si>
    <t>290.3</t>
  </si>
  <si>
    <t>290.4</t>
  </si>
  <si>
    <t>290.5</t>
  </si>
  <si>
    <t>300</t>
  </si>
  <si>
    <t xml:space="preserve">Финансирование, предоставленное государственному сектору для финансирования жилья  </t>
  </si>
  <si>
    <t>310</t>
  </si>
  <si>
    <t xml:space="preserve">Финансирование, предоставленное негосударственному сектору для финансирования жилья  </t>
  </si>
  <si>
    <t>320</t>
  </si>
  <si>
    <t xml:space="preserve">Финансирование, предоставленное физическим лицам на покупку жилья </t>
  </si>
  <si>
    <t>320.1</t>
  </si>
  <si>
    <t>320.2</t>
  </si>
  <si>
    <t xml:space="preserve"> РАЗДЕЛ 15.4-2. КРЕДИТЫ И ЛИЗИНГИ (продолжение) / ПРОЧИЕ АКТИВЫ</t>
  </si>
  <si>
    <t>330</t>
  </si>
  <si>
    <t>Кредиты на строительство государственному сектору</t>
  </si>
  <si>
    <t>330.1</t>
  </si>
  <si>
    <t>330.2</t>
  </si>
  <si>
    <t>330.3</t>
  </si>
  <si>
    <t>330.4</t>
  </si>
  <si>
    <t>330.5</t>
  </si>
  <si>
    <t>340</t>
  </si>
  <si>
    <t>Кредиты на строительство негосударственному сектору</t>
  </si>
  <si>
    <t>340.1</t>
  </si>
  <si>
    <t>340.2</t>
  </si>
  <si>
    <t>340.3</t>
  </si>
  <si>
    <t>340.4</t>
  </si>
  <si>
    <t>340.5</t>
  </si>
  <si>
    <t>350</t>
  </si>
  <si>
    <t>Кредиты на строительство физическим лицам</t>
  </si>
  <si>
    <t>350.1</t>
  </si>
  <si>
    <t>350.2</t>
  </si>
  <si>
    <t>350.3</t>
  </si>
  <si>
    <t>350.4</t>
  </si>
  <si>
    <t>350.5</t>
  </si>
  <si>
    <t>360</t>
  </si>
  <si>
    <t>Кредиты на капитальную аренду</t>
  </si>
  <si>
    <t>360.1</t>
  </si>
  <si>
    <t>360.2</t>
  </si>
  <si>
    <t>360.3</t>
  </si>
  <si>
    <t>360.4</t>
  </si>
  <si>
    <t>360.5</t>
  </si>
  <si>
    <t>370</t>
  </si>
  <si>
    <t>Основные средства</t>
  </si>
  <si>
    <t>380</t>
  </si>
  <si>
    <t>Прочая собственность банка</t>
  </si>
  <si>
    <t>Инвестиции и финансовое участие в некосолидированных банках</t>
  </si>
  <si>
    <t>Инвестиции и финансовое участие в некосолидированных финансовых организациях, кроме банков</t>
  </si>
  <si>
    <t>Инвестиции и финансовое участие в некосолидированных нефинансовых учреждениях</t>
  </si>
  <si>
    <t>Начисленные проценты к получению</t>
  </si>
  <si>
    <t>420.1</t>
  </si>
  <si>
    <t>420.2</t>
  </si>
  <si>
    <t>420.3</t>
  </si>
  <si>
    <t>420.4</t>
  </si>
  <si>
    <t>420.5</t>
  </si>
  <si>
    <t>Прочие активы</t>
  </si>
  <si>
    <t>430.1</t>
  </si>
  <si>
    <t>Нематериальные активы</t>
  </si>
  <si>
    <t>430.2</t>
  </si>
  <si>
    <t>Остальная часть прочих активов</t>
  </si>
  <si>
    <t>ВСЕГО балансовых активов (сумма ст. 10-430 Разделов 15.1-15.4, ст. 10-440 Разделов 15.А-15.В)</t>
  </si>
  <si>
    <t>Всего по категории 1</t>
  </si>
  <si>
    <t>Всего по категории 2</t>
  </si>
  <si>
    <t>Всего по категории 3</t>
  </si>
  <si>
    <t>Всего по категории 4</t>
  </si>
  <si>
    <t>Всего по категории 5</t>
  </si>
  <si>
    <t>490.1</t>
  </si>
  <si>
    <t>490.2</t>
  </si>
  <si>
    <t>Всего по категории 6</t>
  </si>
  <si>
    <t>Всего вычетов из капитала</t>
  </si>
  <si>
    <t>Всего по (ст. 10-440 Разделов 15.А-15.В)</t>
  </si>
  <si>
    <t>По Разделу 15.A2</t>
  </si>
  <si>
    <t>По Разделу 15.B2</t>
  </si>
  <si>
    <t>По Разделу 15.C2</t>
  </si>
  <si>
    <t>По Разделу 15.D2</t>
  </si>
  <si>
    <t>По Разделу 15.D22</t>
  </si>
  <si>
    <t>0 проц</t>
  </si>
  <si>
    <t>10 проц</t>
  </si>
  <si>
    <t>20 проц</t>
  </si>
  <si>
    <t>50 проц</t>
  </si>
  <si>
    <t>100 проц</t>
  </si>
  <si>
    <t>150 проц</t>
  </si>
  <si>
    <t>400 проц</t>
  </si>
  <si>
    <t xml:space="preserve">15.В. ФИНАНСИРОВАНИЕ (продолжение) / ПРОЧИЕ АКТИВЫ </t>
  </si>
  <si>
    <t xml:space="preserve">Финансирование, предоставленное на строительство государственному сектору </t>
  </si>
  <si>
    <t xml:space="preserve">Финансирование, предоставленное на строительство негосударственному сектору </t>
  </si>
  <si>
    <t xml:space="preserve">Финансирование, предоставленное на строительство физическим лицам </t>
  </si>
  <si>
    <t xml:space="preserve">Прочая собственность банка </t>
  </si>
  <si>
    <t xml:space="preserve">Начисленный доход к получению </t>
  </si>
  <si>
    <t>430.3</t>
  </si>
  <si>
    <t>430.4</t>
  </si>
  <si>
    <t>430.5</t>
  </si>
  <si>
    <t>430.6</t>
  </si>
  <si>
    <t>430.7</t>
  </si>
  <si>
    <t>440.1</t>
  </si>
  <si>
    <t>440.2</t>
  </si>
  <si>
    <t xml:space="preserve"> РАЗДЕЛ 15.5-2. ЗАБАЛАНСОВЫЕ ОБЯЗАТЕЛЬСТВА (продолжение)</t>
  </si>
  <si>
    <t>Фактор</t>
  </si>
  <si>
    <t>Взвешенное</t>
  </si>
  <si>
    <t xml:space="preserve">кредитной </t>
  </si>
  <si>
    <t>конверсии,%</t>
  </si>
  <si>
    <t>570</t>
  </si>
  <si>
    <t>Валютные операции</t>
  </si>
  <si>
    <t>570.1</t>
  </si>
  <si>
    <t>менее 1 года</t>
  </si>
  <si>
    <t>570.2</t>
  </si>
  <si>
    <t>от 1 года до 2 лет</t>
  </si>
  <si>
    <t>570.3</t>
  </si>
  <si>
    <t>на каждый следующий год</t>
  </si>
  <si>
    <t>580</t>
  </si>
  <si>
    <t>Операции с процентной ставкой</t>
  </si>
  <si>
    <t>580.1</t>
  </si>
  <si>
    <t>580.2</t>
  </si>
  <si>
    <t>580.3</t>
  </si>
  <si>
    <t>590</t>
  </si>
  <si>
    <t>Другие забалансовые обязательства</t>
  </si>
  <si>
    <t>590.1</t>
  </si>
  <si>
    <t>590.2</t>
  </si>
  <si>
    <t>590.3</t>
  </si>
  <si>
    <t>600</t>
  </si>
  <si>
    <t xml:space="preserve">ВСЕГО забалансовых обязательств (сумма ст. 510-590 Раздела 15.5, ст. 450-530 Раздела 15.Г) </t>
  </si>
  <si>
    <t>610</t>
  </si>
  <si>
    <t>610.1</t>
  </si>
  <si>
    <t>Резерв на покрытие убытков по балансовым активам</t>
  </si>
  <si>
    <t>610.2</t>
  </si>
  <si>
    <t>Резерв на покрытие убытков по забалансовым обязательствам</t>
  </si>
  <si>
    <t>620</t>
  </si>
  <si>
    <t>ВСЕГО балансовых активов и забалансовых обязательств взвешенных по степени риска за вычетом резервов на покрытие убытков (ст.440 плюс ст.600 минус 610)</t>
  </si>
  <si>
    <t xml:space="preserve">15.Г. ЗАБАЛАНСОВЫЕ ОБЯЗАТЕЛЬСТВА БАНКА В РАМКАХ «ИСЛАМСКОГО ОКНА» </t>
  </si>
  <si>
    <t xml:space="preserve">Обязательства по предоставлению актива </t>
  </si>
  <si>
    <t>450.1</t>
  </si>
  <si>
    <t>450.2</t>
  </si>
  <si>
    <t>450.3</t>
  </si>
  <si>
    <t>450.4</t>
  </si>
  <si>
    <t>450.5</t>
  </si>
  <si>
    <t>450.6</t>
  </si>
  <si>
    <t>450.7</t>
  </si>
  <si>
    <t xml:space="preserve">Общие гарантии по активам, резервные аккредитивы и гарантии по акцептованию  </t>
  </si>
  <si>
    <t>460.1</t>
  </si>
  <si>
    <t>460.2</t>
  </si>
  <si>
    <t>460.3</t>
  </si>
  <si>
    <t>460.4</t>
  </si>
  <si>
    <t>460.5</t>
  </si>
  <si>
    <t>460.6</t>
  </si>
  <si>
    <t>460.7</t>
  </si>
  <si>
    <t>Обязательства, связанные с конкретными сделками</t>
  </si>
  <si>
    <t>470.1</t>
  </si>
  <si>
    <t>470.2</t>
  </si>
  <si>
    <t>470.3</t>
  </si>
  <si>
    <t>470.4</t>
  </si>
  <si>
    <t>470.5</t>
  </si>
  <si>
    <t>470.6</t>
  </si>
  <si>
    <t>470.7</t>
  </si>
  <si>
    <t xml:space="preserve">Обязательства, связанные с торговыми сделками </t>
  </si>
  <si>
    <t>480.1</t>
  </si>
  <si>
    <t>480.2</t>
  </si>
  <si>
    <t>480.3</t>
  </si>
  <si>
    <t>480.4</t>
  </si>
  <si>
    <t>480.5</t>
  </si>
  <si>
    <t>480.6</t>
  </si>
  <si>
    <t>480.7</t>
  </si>
  <si>
    <t xml:space="preserve">Соглашения о продаже с последующим выкупом </t>
  </si>
  <si>
    <t>490.3</t>
  </si>
  <si>
    <t>490.4</t>
  </si>
  <si>
    <t>490.5</t>
  </si>
  <si>
    <t>490.6</t>
  </si>
  <si>
    <t>490.7</t>
  </si>
  <si>
    <t xml:space="preserve">Аккредитив на основе договора Мурабаха, где обеспечением выступает застрахованный залог  </t>
  </si>
  <si>
    <t>500.1</t>
  </si>
  <si>
    <t>500.2</t>
  </si>
  <si>
    <t>500.3</t>
  </si>
  <si>
    <t>500.4</t>
  </si>
  <si>
    <t>500.5</t>
  </si>
  <si>
    <t>500.6</t>
  </si>
  <si>
    <t xml:space="preserve">Обязательства, которые банк может безоговорочно отменить в любое время без предварительного уведомления или по которым предусмотрено право автоматической отмены в случае ухудшения финансового состояния заемщика </t>
  </si>
  <si>
    <t>15.Г. ЗАБАЛАНСОВЫЕ ОБЯЗАТЕЛЬСТВА БАНКА В РАМКАХ «ИСЛАМСКОГО ОКНА» (продолжение)</t>
  </si>
  <si>
    <t>520.1</t>
  </si>
  <si>
    <t>520.2</t>
  </si>
  <si>
    <t>520.3</t>
  </si>
  <si>
    <t>530</t>
  </si>
  <si>
    <t xml:space="preserve">Другие забалансовые обязательства </t>
  </si>
  <si>
    <t>530.1</t>
  </si>
  <si>
    <t>530.2</t>
  </si>
  <si>
    <t>530.3</t>
  </si>
  <si>
    <t xml:space="preserve">РАЗДЕЛ 15.7-2.  КАПИТАЛ И КОЭФФИЦИЕНТЫ АДЕКВАТНОСТИ КАПИТАЛА </t>
  </si>
  <si>
    <t>Капитал Первого уровня</t>
  </si>
  <si>
    <t>710</t>
  </si>
  <si>
    <t>Простые акции</t>
  </si>
  <si>
    <t>720</t>
  </si>
  <si>
    <t>Привилегированные акции (приемлемые для включения в капитал 1 уровня)</t>
  </si>
  <si>
    <t>730</t>
  </si>
  <si>
    <t>Капитал, внесенный сверх номинала</t>
  </si>
  <si>
    <t>740</t>
  </si>
  <si>
    <t>Дополнительный капитал, внесенный физическими и юридическими лицами</t>
  </si>
  <si>
    <t>750</t>
  </si>
  <si>
    <t>Резервы для будущих потребностей банка</t>
  </si>
  <si>
    <t>760</t>
  </si>
  <si>
    <t>Нераспределенная прибыль (убытки) прошлых лет</t>
  </si>
  <si>
    <t>770</t>
  </si>
  <si>
    <t>(-) Убытки текущего года</t>
  </si>
  <si>
    <t>780</t>
  </si>
  <si>
    <t>ВСЕГО капитал Первого уровня (сумма ст.710-770)</t>
  </si>
  <si>
    <t>790</t>
  </si>
  <si>
    <t>Нематериальные активы (ст.430.1)</t>
  </si>
  <si>
    <t>800</t>
  </si>
  <si>
    <t xml:space="preserve">ВСЕГО чистый капитал Первого уровня (ст.780 минус ст.790) </t>
  </si>
  <si>
    <t>Капитал Второго уровня</t>
  </si>
  <si>
    <t>810</t>
  </si>
  <si>
    <t>Прибыль текущего года</t>
  </si>
  <si>
    <t>820</t>
  </si>
  <si>
    <t>Общие резервы (приемлемые для включения)</t>
  </si>
  <si>
    <t>830</t>
  </si>
  <si>
    <t>Резервы по переоценке ценных бумаг</t>
  </si>
  <si>
    <t>840</t>
  </si>
  <si>
    <t xml:space="preserve">Резервы по пересчету иностранной валюты при консолидации </t>
  </si>
  <si>
    <t>840.1</t>
  </si>
  <si>
    <t>Резерв на выравнивание прибыли</t>
  </si>
  <si>
    <t>840.2</t>
  </si>
  <si>
    <t>Резерв на покрытие рисков по инвестициям</t>
  </si>
  <si>
    <t>850</t>
  </si>
  <si>
    <t>Другие инструменты капитала (ст. 630 плюс ст. 970)</t>
  </si>
  <si>
    <t>860</t>
  </si>
  <si>
    <t>Срочный субординированный долг (приемлемый для включения)</t>
  </si>
  <si>
    <t>870</t>
  </si>
  <si>
    <t>ВСЕГО капитал Второго уровня (приемлемый для включения)</t>
  </si>
  <si>
    <t>880</t>
  </si>
  <si>
    <t>ВСЕГО суммарный капитал (ст.800 плюс ст.870)</t>
  </si>
  <si>
    <t>890</t>
  </si>
  <si>
    <t>Инвестиции в неконсолидированные банки, финансово-кредитные учреждения и небанковские учреждения (ст.200.1-230.1, ст.390, ст.400)</t>
  </si>
  <si>
    <t>900</t>
  </si>
  <si>
    <t>ВСЕГО чистый суммарный капитал (ст.880 минус ст.890)</t>
  </si>
  <si>
    <t>Излишки капитала</t>
  </si>
  <si>
    <t>910</t>
  </si>
  <si>
    <t xml:space="preserve">Общие резервы (не включенные в ст.820) </t>
  </si>
  <si>
    <t>920</t>
  </si>
  <si>
    <t>Срочный субординированный долг (не включенный в ст.860)</t>
  </si>
  <si>
    <t>930</t>
  </si>
  <si>
    <t>Капитал Второго уровня (не включенный в ст.870)</t>
  </si>
  <si>
    <t>940</t>
  </si>
  <si>
    <t>Коэффициент адекватности суммарного капитала (ст.900/ст.620)</t>
  </si>
  <si>
    <t>950</t>
  </si>
  <si>
    <t>Коэффициент адекватности капитала Первого уровня (ст.800/ст.620)</t>
  </si>
  <si>
    <t>СПРАВОЧНО</t>
  </si>
  <si>
    <t>960</t>
  </si>
  <si>
    <t>Общие резервы (значение по балансу)</t>
  </si>
  <si>
    <t>970</t>
  </si>
  <si>
    <t>Привилегированные акции (не включенные в капитал 1 уровня)</t>
  </si>
  <si>
    <t>980</t>
  </si>
  <si>
    <t>Перекрестные инвестиции в капитал</t>
  </si>
  <si>
    <r>
      <t xml:space="preserve">Всего резервов на покрытие потенциальных и лизинговых потерь и убытков </t>
    </r>
    <r>
      <rPr>
        <sz val="12"/>
        <rFont val="Times New Roman Cyr"/>
        <family val="1"/>
      </rPr>
      <t>(общие резервы, не включенные в состав капитала Второго уровня плюс специальные резервы), далее резервы на покрытие убытков</t>
    </r>
  </si>
  <si>
    <t>исполнитель</t>
  </si>
  <si>
    <t>ответ. Лицо</t>
  </si>
  <si>
    <t>а) своп-операции</t>
  </si>
  <si>
    <t>б) другие форвардные операции</t>
  </si>
  <si>
    <t>Реструктуризированные активы </t>
  </si>
  <si>
    <t>от 1 до 29 дней </t>
  </si>
  <si>
    <t>от 30 до 59 дней </t>
  </si>
  <si>
    <t>от 60 до 89 дней </t>
  </si>
  <si>
    <t>от 90 до 119 дней </t>
  </si>
  <si>
    <t>от 120 до 179 дней </t>
  </si>
  <si>
    <t>от 180 до 359 дней </t>
  </si>
  <si>
    <t>от 360 дней и более </t>
  </si>
  <si>
    <r>
      <t>Справочно:</t>
    </r>
    <r>
      <rPr>
        <sz val="10"/>
        <rFont val="Arial"/>
        <family val="2"/>
      </rPr>
      <t>Количество реструктуризированных активов, всего</t>
    </r>
  </si>
  <si>
    <t>Реструктуризированные активы</t>
  </si>
  <si>
    <r>
      <t>Справочно:</t>
    </r>
    <r>
      <rPr>
        <sz val="10"/>
        <rFont val="Arial"/>
        <family val="2"/>
      </rPr>
      <t xml:space="preserve"> Количество реструктуризированных активов, всего</t>
    </r>
  </si>
  <si>
    <t>Исламское Окно</t>
  </si>
  <si>
    <t xml:space="preserve">    в) по договору кард</t>
  </si>
  <si>
    <t xml:space="preserve">    г) по договору вади'айад дамана</t>
  </si>
  <si>
    <t xml:space="preserve">    в) по договору шарика/мушарака</t>
  </si>
  <si>
    <t xml:space="preserve">    г) по договору убывающая мушарака   </t>
  </si>
  <si>
    <t xml:space="preserve">    г) по договору убывающая мушарака</t>
  </si>
  <si>
    <t xml:space="preserve">    к) по договору кард</t>
  </si>
  <si>
    <t>12-1. Активы для последующей передачи клиентам по договору убывающая мушарака</t>
  </si>
  <si>
    <t xml:space="preserve">    б) по договору шарика/мушарака</t>
  </si>
  <si>
    <t xml:space="preserve">    в) по договору убывающая мушарака</t>
  </si>
  <si>
    <t xml:space="preserve">    в) по договору убывающая мушарака </t>
  </si>
  <si>
    <t xml:space="preserve">Финансирование, предоставленное по договору иджара </t>
  </si>
  <si>
    <t>Финансирование, предоставленное по договорам убывающая мушарака, мудараба в частное коммерческое предприятие с целью осуществления предпринимательской деятельности, отличной от торговых операций с иностранной валютой, акциями и/или товарами</t>
  </si>
  <si>
    <t>РАЗДЕЛ 6.Ж. ИНФОРМАЦИЯ О РЕСТРУКТУРИЗИРОВАННЫХ АКТИВАХ (финансирование) В РАМКАХ "ИСЛАМСКОГО ОКНА"</t>
  </si>
  <si>
    <t>1. Активы по количеству реструктуризации</t>
  </si>
  <si>
    <t>Непросроченные</t>
  </si>
  <si>
    <t>Просроченные, всего</t>
  </si>
  <si>
    <t>Просроченные от 1-29 дней</t>
  </si>
  <si>
    <t>Просроченные от 30-59 дней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</si>
</sst>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0.0%"/>
    <numFmt numFmtId="177" formatCode="\«d\»\ mm\ yyyy\ \г\о\д\а"/>
    <numFmt numFmtId="178" formatCode="\п\о\ \с\о\с\т\о\я\н\и\ю\ \н\а\ \ \«dd\»\ mm\ yyyy\ \г\о\д\а"/>
    <numFmt numFmtId="179" formatCode="[$-FC19]dd\ mmmm\ yyyy\ \г\.;@"/>
    <numFmt numFmtId="180" formatCode="\п\о\ \с\о\с\т\о\я\н\и\ю\ \н\а\ \«dd\»\ mm\ yyyy\ \г\о\д\а"/>
    <numFmt numFmtId="181" formatCode="[$-F800]dddd\,\ mmmm\ dd\,\ yyyy"/>
    <numFmt numFmtId="182" formatCode="#,##0_ ;[Red]\-#,##0\ "/>
    <numFmt numFmtId="183" formatCode="[$-FC19]d\ mmmm\ yyyy\ &quot;г.&quot;"/>
    <numFmt numFmtId="184" formatCode="d/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2"/>
      <name val="Arial"/>
      <family val="2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sz val="12"/>
      <name val="Times New Roman CYR"/>
      <family val="0"/>
    </font>
    <font>
      <sz val="12"/>
      <name val="Arial Cyr"/>
      <family val="0"/>
    </font>
    <font>
      <b/>
      <i/>
      <u val="single"/>
      <sz val="12"/>
      <name val="Times New Roman Cyr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93">
    <xf numFmtId="0" fontId="0" fillId="0" borderId="0" xfId="0" applyAlignment="1">
      <alignment/>
    </xf>
    <xf numFmtId="0" fontId="22" fillId="24" borderId="0" xfId="59" applyFont="1" applyFill="1" applyProtection="1">
      <alignment/>
      <protection/>
    </xf>
    <xf numFmtId="0" fontId="22" fillId="24" borderId="0" xfId="59" applyFont="1" applyFill="1" applyAlignment="1" applyProtection="1">
      <alignment horizontal="left" vertical="center"/>
      <protection/>
    </xf>
    <xf numFmtId="0" fontId="1" fillId="0" borderId="0" xfId="55">
      <alignment/>
      <protection/>
    </xf>
    <xf numFmtId="0" fontId="1" fillId="0" borderId="0" xfId="55" applyAlignment="1">
      <alignment horizontal="left" vertical="center"/>
      <protection/>
    </xf>
    <xf numFmtId="177" fontId="22" fillId="24" borderId="0" xfId="59" applyNumberFormat="1" applyFont="1" applyFill="1" applyAlignment="1" applyProtection="1">
      <alignment horizontal="left" vertical="center"/>
      <protection/>
    </xf>
    <xf numFmtId="177" fontId="22" fillId="24" borderId="0" xfId="59" applyNumberFormat="1" applyFont="1" applyFill="1" applyAlignment="1" applyProtection="1">
      <alignment vertical="center"/>
      <protection/>
    </xf>
    <xf numFmtId="177" fontId="22" fillId="24" borderId="0" xfId="59" applyNumberFormat="1" applyFont="1" applyFill="1" applyAlignment="1" applyProtection="1">
      <alignment horizontal="left"/>
      <protection/>
    </xf>
    <xf numFmtId="14" fontId="22" fillId="24" borderId="10" xfId="59" applyNumberFormat="1" applyFont="1" applyFill="1" applyBorder="1" applyProtection="1">
      <alignment/>
      <protection locked="0"/>
    </xf>
    <xf numFmtId="0" fontId="22" fillId="24" borderId="0" xfId="59" applyFont="1" applyFill="1" applyAlignment="1" applyProtection="1">
      <alignment horizontal="center"/>
      <protection/>
    </xf>
    <xf numFmtId="0" fontId="22" fillId="24" borderId="10" xfId="59" applyFont="1" applyFill="1" applyBorder="1" applyProtection="1">
      <alignment/>
      <protection locked="0"/>
    </xf>
    <xf numFmtId="0" fontId="22" fillId="24" borderId="0" xfId="59" applyFont="1" applyFill="1" applyBorder="1" applyProtection="1">
      <alignment/>
      <protection/>
    </xf>
    <xf numFmtId="177" fontId="22" fillId="24" borderId="10" xfId="59" applyNumberFormat="1" applyFont="1" applyFill="1" applyBorder="1" applyAlignment="1" applyProtection="1">
      <alignment horizontal="center"/>
      <protection locked="0"/>
    </xf>
    <xf numFmtId="0" fontId="22" fillId="24" borderId="0" xfId="59" applyFont="1" applyFill="1" applyBorder="1" applyAlignment="1" applyProtection="1">
      <alignment horizontal="center"/>
      <protection/>
    </xf>
    <xf numFmtId="0" fontId="22" fillId="24" borderId="0" xfId="59" applyFont="1" applyFill="1" applyProtection="1">
      <alignment/>
      <protection locked="0"/>
    </xf>
    <xf numFmtId="0" fontId="22" fillId="24" borderId="10" xfId="59" applyFont="1" applyFill="1" applyBorder="1" applyProtection="1">
      <alignment/>
      <protection/>
    </xf>
    <xf numFmtId="0" fontId="23" fillId="24" borderId="0" xfId="59" applyFont="1" applyFill="1" applyProtection="1">
      <alignment/>
      <protection/>
    </xf>
    <xf numFmtId="0" fontId="14" fillId="24" borderId="0" xfId="59" applyFill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2" fillId="0" borderId="0" xfId="59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59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2" fillId="0" borderId="0" xfId="58" applyFont="1" applyFill="1" applyBorder="1" applyProtection="1">
      <alignment/>
      <protection/>
    </xf>
    <xf numFmtId="0" fontId="22" fillId="0" borderId="0" xfId="58" applyFont="1" applyFill="1" applyBorder="1" applyAlignment="1" applyProtection="1">
      <alignment/>
      <protection/>
    </xf>
    <xf numFmtId="0" fontId="24" fillId="0" borderId="11" xfId="0" applyFont="1" applyFill="1" applyBorder="1" applyAlignment="1" applyProtection="1">
      <alignment horizontal="right"/>
      <protection/>
    </xf>
    <xf numFmtId="1" fontId="22" fillId="0" borderId="0" xfId="0" applyNumberFormat="1" applyFont="1" applyFill="1" applyAlignment="1" applyProtection="1">
      <alignment/>
      <protection/>
    </xf>
    <xf numFmtId="0" fontId="23" fillId="0" borderId="12" xfId="58" applyFont="1" applyFill="1" applyBorder="1" applyAlignment="1" applyProtection="1">
      <alignment/>
      <protection/>
    </xf>
    <xf numFmtId="0" fontId="23" fillId="0" borderId="13" xfId="58" applyFont="1" applyFill="1" applyBorder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/>
    </xf>
    <xf numFmtId="0" fontId="23" fillId="0" borderId="15" xfId="0" applyFont="1" applyFill="1" applyBorder="1" applyAlignment="1" applyProtection="1">
      <alignment horizontal="center"/>
      <protection/>
    </xf>
    <xf numFmtId="0" fontId="23" fillId="0" borderId="16" xfId="58" applyFont="1" applyFill="1" applyBorder="1" applyProtection="1">
      <alignment/>
      <protection/>
    </xf>
    <xf numFmtId="0" fontId="23" fillId="0" borderId="10" xfId="58" applyFont="1" applyFill="1" applyBorder="1" applyProtection="1">
      <alignment/>
      <protection/>
    </xf>
    <xf numFmtId="3" fontId="22" fillId="21" borderId="17" xfId="0" applyNumberFormat="1" applyFont="1" applyFill="1" applyBorder="1" applyAlignment="1" applyProtection="1">
      <alignment horizontal="right"/>
      <protection/>
    </xf>
    <xf numFmtId="3" fontId="22" fillId="21" borderId="18" xfId="0" applyNumberFormat="1" applyFont="1" applyFill="1" applyBorder="1" applyAlignment="1" applyProtection="1">
      <alignment horizontal="right"/>
      <protection/>
    </xf>
    <xf numFmtId="0" fontId="22" fillId="0" borderId="19" xfId="58" applyFont="1" applyFill="1" applyBorder="1" applyAlignment="1" applyProtection="1">
      <alignment/>
      <protection/>
    </xf>
    <xf numFmtId="0" fontId="22" fillId="0" borderId="20" xfId="58" applyFont="1" applyFill="1" applyBorder="1" applyProtection="1">
      <alignment/>
      <protection/>
    </xf>
    <xf numFmtId="3" fontId="23" fillId="0" borderId="21" xfId="58" applyNumberFormat="1" applyFont="1" applyFill="1" applyBorder="1" applyAlignment="1" applyProtection="1">
      <alignment horizontal="right"/>
      <protection/>
    </xf>
    <xf numFmtId="0" fontId="22" fillId="0" borderId="22" xfId="58" applyFont="1" applyFill="1" applyBorder="1" applyAlignment="1" applyProtection="1">
      <alignment horizontal="left" indent="1"/>
      <protection/>
    </xf>
    <xf numFmtId="0" fontId="22" fillId="0" borderId="0" xfId="58" applyFont="1" applyFill="1" applyBorder="1" applyAlignment="1" applyProtection="1">
      <alignment horizontal="left" indent="1"/>
      <protection/>
    </xf>
    <xf numFmtId="3" fontId="22" fillId="0" borderId="23" xfId="58" applyNumberFormat="1" applyFont="1" applyFill="1" applyBorder="1" applyAlignment="1" applyProtection="1">
      <alignment horizontal="right"/>
      <protection locked="0"/>
    </xf>
    <xf numFmtId="0" fontId="22" fillId="0" borderId="19" xfId="58" applyFont="1" applyFill="1" applyBorder="1" applyAlignment="1" applyProtection="1">
      <alignment horizontal="left" indent="1"/>
      <protection/>
    </xf>
    <xf numFmtId="0" fontId="22" fillId="0" borderId="20" xfId="58" applyFont="1" applyFill="1" applyBorder="1" applyAlignment="1" applyProtection="1">
      <alignment horizontal="left" indent="1"/>
      <protection/>
    </xf>
    <xf numFmtId="3" fontId="23" fillId="0" borderId="23" xfId="58" applyNumberFormat="1" applyFont="1" applyFill="1" applyBorder="1" applyAlignment="1" applyProtection="1">
      <alignment horizontal="right"/>
      <protection/>
    </xf>
    <xf numFmtId="0" fontId="22" fillId="0" borderId="22" xfId="58" applyFont="1" applyFill="1" applyBorder="1" applyAlignment="1" applyProtection="1">
      <alignment horizontal="left" indent="2"/>
      <protection/>
    </xf>
    <xf numFmtId="0" fontId="22" fillId="0" borderId="0" xfId="58" applyFont="1" applyFill="1" applyBorder="1" applyAlignment="1" applyProtection="1">
      <alignment horizontal="left" indent="2"/>
      <protection/>
    </xf>
    <xf numFmtId="3" fontId="23" fillId="0" borderId="23" xfId="58" applyNumberFormat="1" applyFont="1" applyFill="1" applyBorder="1" applyAlignment="1" applyProtection="1">
      <alignment horizontal="right"/>
      <protection locked="0"/>
    </xf>
    <xf numFmtId="0" fontId="22" fillId="0" borderId="19" xfId="58" applyFont="1" applyFill="1" applyBorder="1" applyAlignment="1" applyProtection="1">
      <alignment horizontal="left" indent="2"/>
      <protection/>
    </xf>
    <xf numFmtId="0" fontId="22" fillId="0" borderId="20" xfId="58" applyFont="1" applyFill="1" applyBorder="1" applyAlignment="1" applyProtection="1">
      <alignment horizontal="left" indent="2"/>
      <protection/>
    </xf>
    <xf numFmtId="3" fontId="22" fillId="0" borderId="21" xfId="58" applyNumberFormat="1" applyFont="1" applyFill="1" applyBorder="1" applyAlignment="1" applyProtection="1">
      <alignment horizontal="right"/>
      <protection locked="0"/>
    </xf>
    <xf numFmtId="0" fontId="22" fillId="0" borderId="24" xfId="58" applyFont="1" applyFill="1" applyBorder="1" applyAlignment="1" applyProtection="1">
      <alignment horizontal="left" indent="1"/>
      <protection/>
    </xf>
    <xf numFmtId="3" fontId="22" fillId="0" borderId="21" xfId="58" applyNumberFormat="1" applyFont="1" applyFill="1" applyBorder="1" applyAlignment="1" applyProtection="1">
      <alignment horizontal="right"/>
      <protection locked="0"/>
    </xf>
    <xf numFmtId="0" fontId="25" fillId="0" borderId="19" xfId="58" applyFont="1" applyFill="1" applyBorder="1" applyAlignment="1" applyProtection="1">
      <alignment horizontal="left"/>
      <protection/>
    </xf>
    <xf numFmtId="3" fontId="23" fillId="0" borderId="21" xfId="58" applyNumberFormat="1" applyFont="1" applyFill="1" applyBorder="1" applyAlignment="1" applyProtection="1">
      <alignment horizontal="right"/>
      <protection locked="0"/>
    </xf>
    <xf numFmtId="0" fontId="23" fillId="0" borderId="19" xfId="58" applyFont="1" applyFill="1" applyBorder="1" applyAlignment="1" applyProtection="1">
      <alignment vertical="center"/>
      <protection/>
    </xf>
    <xf numFmtId="0" fontId="23" fillId="0" borderId="20" xfId="58" applyFont="1" applyFill="1" applyBorder="1" applyProtection="1">
      <alignment/>
      <protection/>
    </xf>
    <xf numFmtId="0" fontId="23" fillId="0" borderId="19" xfId="58" applyFont="1" applyFill="1" applyBorder="1" applyAlignment="1" applyProtection="1">
      <alignment/>
      <protection/>
    </xf>
    <xf numFmtId="3" fontId="22" fillId="0" borderId="25" xfId="58" applyNumberFormat="1" applyFont="1" applyFill="1" applyBorder="1" applyAlignment="1" applyProtection="1">
      <alignment horizontal="right"/>
      <protection locked="0"/>
    </xf>
    <xf numFmtId="3" fontId="22" fillId="0" borderId="26" xfId="58" applyNumberFormat="1" applyFont="1" applyFill="1" applyBorder="1" applyAlignment="1" applyProtection="1">
      <alignment horizontal="right"/>
      <protection locked="0"/>
    </xf>
    <xf numFmtId="3" fontId="22" fillId="0" borderId="27" xfId="58" applyNumberFormat="1" applyFont="1" applyFill="1" applyBorder="1" applyAlignment="1" applyProtection="1">
      <alignment horizontal="right"/>
      <protection locked="0"/>
    </xf>
    <xf numFmtId="3" fontId="22" fillId="0" borderId="28" xfId="58" applyNumberFormat="1" applyFont="1" applyFill="1" applyBorder="1" applyAlignment="1" applyProtection="1">
      <alignment horizontal="right"/>
      <protection locked="0"/>
    </xf>
    <xf numFmtId="0" fontId="22" fillId="0" borderId="13" xfId="58" applyFont="1" applyFill="1" applyBorder="1" applyAlignment="1" applyProtection="1">
      <alignment horizontal="left" vertical="top" wrapText="1"/>
      <protection/>
    </xf>
    <xf numFmtId="3" fontId="22" fillId="0" borderId="13" xfId="58" applyNumberFormat="1" applyFont="1" applyFill="1" applyBorder="1" applyAlignment="1" applyProtection="1">
      <alignment horizontal="right"/>
      <protection/>
    </xf>
    <xf numFmtId="0" fontId="23" fillId="0" borderId="29" xfId="58" applyFont="1" applyFill="1" applyBorder="1" applyAlignment="1" applyProtection="1">
      <alignment/>
      <protection/>
    </xf>
    <xf numFmtId="0" fontId="23" fillId="0" borderId="30" xfId="58" applyFont="1" applyFill="1" applyBorder="1" applyProtection="1">
      <alignment/>
      <protection/>
    </xf>
    <xf numFmtId="0" fontId="22" fillId="0" borderId="22" xfId="58" applyFont="1" applyFill="1" applyBorder="1" applyAlignment="1" applyProtection="1">
      <alignment/>
      <protection/>
    </xf>
    <xf numFmtId="3" fontId="23" fillId="0" borderId="21" xfId="58" applyNumberFormat="1" applyFont="1" applyFill="1" applyBorder="1" applyAlignment="1" applyProtection="1">
      <alignment horizontal="right" vertical="center"/>
      <protection/>
    </xf>
    <xf numFmtId="0" fontId="22" fillId="0" borderId="22" xfId="58" applyNumberFormat="1" applyFont="1" applyFill="1" applyBorder="1" applyAlignment="1" applyProtection="1">
      <alignment horizontal="left" indent="1"/>
      <protection/>
    </xf>
    <xf numFmtId="0" fontId="22" fillId="0" borderId="0" xfId="58" applyNumberFormat="1" applyFont="1" applyFill="1" applyBorder="1" applyAlignment="1" applyProtection="1">
      <alignment horizontal="left" indent="1"/>
      <protection/>
    </xf>
    <xf numFmtId="0" fontId="23" fillId="0" borderId="31" xfId="58" applyFont="1" applyFill="1" applyBorder="1" applyAlignment="1" applyProtection="1">
      <alignment/>
      <protection/>
    </xf>
    <xf numFmtId="0" fontId="23" fillId="0" borderId="32" xfId="58" applyFont="1" applyFill="1" applyBorder="1" applyProtection="1">
      <alignment/>
      <protection/>
    </xf>
    <xf numFmtId="3" fontId="23" fillId="0" borderId="27" xfId="58" applyNumberFormat="1" applyFont="1" applyFill="1" applyBorder="1" applyAlignment="1" applyProtection="1">
      <alignment horizontal="right"/>
      <protection/>
    </xf>
    <xf numFmtId="3" fontId="23" fillId="0" borderId="28" xfId="58" applyNumberFormat="1" applyFont="1" applyFill="1" applyBorder="1" applyAlignment="1" applyProtection="1">
      <alignment horizontal="right"/>
      <protection/>
    </xf>
    <xf numFmtId="0" fontId="22" fillId="0" borderId="0" xfId="58" applyFont="1" applyFill="1" applyAlignment="1" applyProtection="1">
      <alignment/>
      <protection/>
    </xf>
    <xf numFmtId="0" fontId="22" fillId="0" borderId="0" xfId="58" applyFont="1" applyFill="1" applyProtection="1">
      <alignment/>
      <protection/>
    </xf>
    <xf numFmtId="0" fontId="22" fillId="0" borderId="0" xfId="59" applyFont="1" applyFill="1" applyAlignment="1" applyProtection="1">
      <alignment horizontal="left"/>
      <protection/>
    </xf>
    <xf numFmtId="0" fontId="22" fillId="24" borderId="0" xfId="59" applyFont="1" applyFill="1" applyBorder="1" applyAlignment="1" applyProtection="1">
      <alignment horizontal="left"/>
      <protection/>
    </xf>
    <xf numFmtId="0" fontId="22" fillId="0" borderId="0" xfId="59" applyFont="1" applyFill="1" applyProtection="1">
      <alignment/>
      <protection/>
    </xf>
    <xf numFmtId="0" fontId="0" fillId="0" borderId="0" xfId="56" applyFont="1" applyFill="1" applyAlignment="1" applyProtection="1">
      <alignment horizontal="left" vertical="center"/>
      <protection/>
    </xf>
    <xf numFmtId="0" fontId="0" fillId="0" borderId="0" xfId="59" applyFont="1" applyFill="1" applyAlignment="1" applyProtection="1">
      <alignment horizontal="left" vertical="center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60" applyFont="1" applyProtection="1">
      <alignment/>
      <protection/>
    </xf>
    <xf numFmtId="180" fontId="0" fillId="0" borderId="0" xfId="56" applyNumberFormat="1" applyFont="1" applyFill="1" applyAlignment="1" applyProtection="1">
      <alignment horizontal="left"/>
      <protection/>
    </xf>
    <xf numFmtId="0" fontId="26" fillId="0" borderId="0" xfId="60" applyFont="1" applyAlignment="1" applyProtection="1">
      <alignment horizontal="left" vertical="center"/>
      <protection/>
    </xf>
    <xf numFmtId="0" fontId="0" fillId="0" borderId="0" xfId="60" applyFont="1" applyAlignment="1" applyProtection="1">
      <alignment wrapText="1"/>
      <protection/>
    </xf>
    <xf numFmtId="0" fontId="26" fillId="0" borderId="0" xfId="60" applyFont="1" applyAlignment="1" applyProtection="1">
      <alignment horizontal="center" vertical="center"/>
      <protection/>
    </xf>
    <xf numFmtId="0" fontId="26" fillId="0" borderId="33" xfId="60" applyFont="1" applyBorder="1" applyAlignment="1" applyProtection="1">
      <alignment horizontal="center" vertical="center"/>
      <protection/>
    </xf>
    <xf numFmtId="0" fontId="26" fillId="0" borderId="14" xfId="60" applyFont="1" applyBorder="1" applyAlignment="1" applyProtection="1">
      <alignment horizontal="center" vertical="center" wrapText="1"/>
      <protection/>
    </xf>
    <xf numFmtId="0" fontId="26" fillId="0" borderId="34" xfId="60" applyFont="1" applyBorder="1" applyAlignment="1" applyProtection="1">
      <alignment horizontal="center" vertical="center" wrapText="1"/>
      <protection/>
    </xf>
    <xf numFmtId="0" fontId="0" fillId="0" borderId="0" xfId="60" applyFont="1" applyBorder="1" applyProtection="1">
      <alignment/>
      <protection/>
    </xf>
    <xf numFmtId="0" fontId="26" fillId="0" borderId="16" xfId="60" applyFont="1" applyFill="1" applyBorder="1" applyAlignment="1" applyProtection="1">
      <alignment horizontal="left" vertical="center"/>
      <protection/>
    </xf>
    <xf numFmtId="0" fontId="0" fillId="20" borderId="17" xfId="60" applyFont="1" applyFill="1" applyBorder="1" applyAlignment="1" applyProtection="1">
      <alignment vertical="center"/>
      <protection/>
    </xf>
    <xf numFmtId="0" fontId="0" fillId="20" borderId="35" xfId="60" applyFont="1" applyFill="1" applyBorder="1" applyAlignment="1" applyProtection="1">
      <alignment vertical="center"/>
      <protection/>
    </xf>
    <xf numFmtId="0" fontId="0" fillId="0" borderId="36" xfId="60" applyFont="1" applyBorder="1" applyAlignment="1" applyProtection="1">
      <alignment horizontal="left" vertical="center"/>
      <protection/>
    </xf>
    <xf numFmtId="0" fontId="0" fillId="0" borderId="0" xfId="60" applyFont="1" applyBorder="1" applyAlignment="1" applyProtection="1">
      <alignment horizontal="left" vertical="center"/>
      <protection/>
    </xf>
    <xf numFmtId="0" fontId="0" fillId="0" borderId="0" xfId="60" applyFont="1" applyAlignment="1" applyProtection="1">
      <alignment horizontal="left" vertical="center"/>
      <protection/>
    </xf>
    <xf numFmtId="0" fontId="0" fillId="0" borderId="36" xfId="60" applyFont="1" applyFill="1" applyBorder="1" applyAlignment="1" applyProtection="1">
      <alignment horizontal="left" vertical="center"/>
      <protection/>
    </xf>
    <xf numFmtId="0" fontId="0" fillId="0" borderId="36" xfId="60" applyFont="1" applyFill="1" applyBorder="1" applyAlignment="1" applyProtection="1">
      <alignment horizontal="left" vertical="center" wrapText="1"/>
      <protection/>
    </xf>
    <xf numFmtId="0" fontId="0" fillId="0" borderId="0" xfId="60" applyFont="1" applyBorder="1" applyAlignment="1" applyProtection="1">
      <alignment horizontal="left" vertical="center" wrapText="1"/>
      <protection/>
    </xf>
    <xf numFmtId="0" fontId="0" fillId="0" borderId="0" xfId="6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distributed"/>
      <protection/>
    </xf>
    <xf numFmtId="0" fontId="0" fillId="0" borderId="36" xfId="60" applyFont="1" applyBorder="1" applyProtection="1">
      <alignment/>
      <protection/>
    </xf>
    <xf numFmtId="0" fontId="26" fillId="0" borderId="21" xfId="60" applyFont="1" applyBorder="1" applyAlignment="1" applyProtection="1">
      <alignment horizontal="right" vertical="top"/>
      <protection/>
    </xf>
    <xf numFmtId="0" fontId="26" fillId="0" borderId="23" xfId="60" applyFont="1" applyBorder="1" applyAlignment="1" applyProtection="1">
      <alignment horizontal="right" vertical="top"/>
      <protection/>
    </xf>
    <xf numFmtId="0" fontId="0" fillId="0" borderId="36" xfId="60" applyFont="1" applyBorder="1" applyAlignment="1" applyProtection="1">
      <alignment wrapText="1"/>
      <protection/>
    </xf>
    <xf numFmtId="0" fontId="26" fillId="0" borderId="37" xfId="60" applyFont="1" applyBorder="1" applyProtection="1">
      <alignment/>
      <protection/>
    </xf>
    <xf numFmtId="3" fontId="26" fillId="0" borderId="27" xfId="60" applyNumberFormat="1" applyFont="1" applyBorder="1" applyAlignment="1" applyProtection="1">
      <alignment horizontal="right" vertical="top"/>
      <protection/>
    </xf>
    <xf numFmtId="3" fontId="26" fillId="0" borderId="28" xfId="60" applyNumberFormat="1" applyFont="1" applyBorder="1" applyAlignment="1" applyProtection="1">
      <alignment horizontal="right" vertical="top"/>
      <protection/>
    </xf>
    <xf numFmtId="0" fontId="26" fillId="24" borderId="38" xfId="0" applyFont="1" applyFill="1" applyBorder="1" applyAlignment="1" applyProtection="1">
      <alignment wrapText="1"/>
      <protection/>
    </xf>
    <xf numFmtId="0" fontId="0" fillId="24" borderId="36" xfId="0" applyFont="1" applyFill="1" applyBorder="1" applyAlignment="1" applyProtection="1">
      <alignment wrapText="1"/>
      <protection/>
    </xf>
    <xf numFmtId="0" fontId="26" fillId="24" borderId="37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37" xfId="0" applyFont="1" applyFill="1" applyBorder="1" applyAlignment="1" applyProtection="1">
      <alignment wrapText="1"/>
      <protection/>
    </xf>
    <xf numFmtId="0" fontId="0" fillId="0" borderId="0" xfId="59" applyFont="1" applyFill="1" applyAlignment="1" applyProtection="1">
      <alignment horizontal="right"/>
      <protection/>
    </xf>
    <xf numFmtId="0" fontId="0" fillId="0" borderId="0" xfId="60" applyFont="1">
      <alignment/>
      <protection/>
    </xf>
    <xf numFmtId="180" fontId="0" fillId="0" borderId="0" xfId="56" applyNumberFormat="1" applyFont="1" applyFill="1" applyAlignment="1">
      <alignment/>
      <protection/>
    </xf>
    <xf numFmtId="0" fontId="0" fillId="0" borderId="0" xfId="60" applyFont="1" applyAlignment="1">
      <alignment/>
      <protection/>
    </xf>
    <xf numFmtId="0" fontId="27" fillId="0" borderId="0" xfId="56" applyFont="1" applyFill="1" applyBorder="1" applyAlignment="1" applyProtection="1">
      <alignment/>
      <protection hidden="1"/>
    </xf>
    <xf numFmtId="0" fontId="0" fillId="0" borderId="0" xfId="60" applyFont="1" applyAlignment="1">
      <alignment horizontal="left" wrapText="1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26" fillId="0" borderId="39" xfId="60" applyFont="1" applyBorder="1" applyAlignment="1" applyProtection="1">
      <alignment horizontal="center" vertical="top"/>
      <protection/>
    </xf>
    <xf numFmtId="0" fontId="26" fillId="0" borderId="40" xfId="60" applyFont="1" applyFill="1" applyBorder="1" applyAlignment="1" applyProtection="1">
      <alignment horizontal="center" wrapText="1"/>
      <protection/>
    </xf>
    <xf numFmtId="0" fontId="26" fillId="0" borderId="41" xfId="60" applyFont="1" applyFill="1" applyBorder="1" applyAlignment="1" applyProtection="1">
      <alignment horizontal="center" wrapText="1"/>
      <protection/>
    </xf>
    <xf numFmtId="0" fontId="26" fillId="0" borderId="38" xfId="60" applyFont="1" applyBorder="1" applyProtection="1">
      <alignment/>
      <protection/>
    </xf>
    <xf numFmtId="0" fontId="26" fillId="20" borderId="42" xfId="60" applyFont="1" applyFill="1" applyBorder="1" applyAlignment="1" applyProtection="1">
      <alignment horizontal="center"/>
      <protection/>
    </xf>
    <xf numFmtId="0" fontId="26" fillId="20" borderId="43" xfId="6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wrapText="1"/>
      <protection/>
    </xf>
    <xf numFmtId="3" fontId="0" fillId="0" borderId="21" xfId="60" applyNumberFormat="1" applyFont="1" applyBorder="1" applyAlignment="1" applyProtection="1">
      <alignment horizontal="right" vertical="top"/>
      <protection locked="0"/>
    </xf>
    <xf numFmtId="3" fontId="0" fillId="0" borderId="23" xfId="60" applyNumberFormat="1" applyFont="1" applyBorder="1" applyAlignment="1" applyProtection="1">
      <alignment horizontal="right" vertical="top"/>
      <protection locked="0"/>
    </xf>
    <xf numFmtId="3" fontId="26" fillId="0" borderId="21" xfId="60" applyNumberFormat="1" applyFont="1" applyBorder="1" applyAlignment="1" applyProtection="1">
      <alignment horizontal="right" vertical="top"/>
      <protection/>
    </xf>
    <xf numFmtId="3" fontId="26" fillId="0" borderId="23" xfId="60" applyNumberFormat="1" applyFont="1" applyBorder="1" applyAlignment="1" applyProtection="1">
      <alignment horizontal="right" vertical="top"/>
      <protection/>
    </xf>
    <xf numFmtId="0" fontId="26" fillId="0" borderId="0" xfId="60" applyFont="1" applyAlignment="1">
      <alignment horizontal="center" vertical="center"/>
      <protection/>
    </xf>
    <xf numFmtId="0" fontId="26" fillId="0" borderId="37" xfId="0" applyFont="1" applyBorder="1" applyAlignment="1" applyProtection="1">
      <alignment wrapText="1"/>
      <protection/>
    </xf>
    <xf numFmtId="0" fontId="26" fillId="0" borderId="12" xfId="0" applyFont="1" applyBorder="1" applyAlignment="1" applyProtection="1">
      <alignment wrapText="1"/>
      <protection/>
    </xf>
    <xf numFmtId="0" fontId="0" fillId="0" borderId="21" xfId="60" applyFont="1" applyBorder="1" applyAlignment="1" applyProtection="1">
      <alignment horizontal="right" vertical="top"/>
      <protection locked="0"/>
    </xf>
    <xf numFmtId="0" fontId="0" fillId="0" borderId="23" xfId="60" applyFont="1" applyBorder="1" applyAlignment="1" applyProtection="1">
      <alignment horizontal="right" vertical="top"/>
      <protection locked="0"/>
    </xf>
    <xf numFmtId="0" fontId="26" fillId="0" borderId="36" xfId="0" applyFont="1" applyBorder="1" applyAlignment="1" applyProtection="1">
      <alignment wrapText="1"/>
      <protection/>
    </xf>
    <xf numFmtId="0" fontId="0" fillId="0" borderId="37" xfId="0" applyFont="1" applyBorder="1" applyAlignment="1" applyProtection="1">
      <alignment wrapText="1"/>
      <protection/>
    </xf>
    <xf numFmtId="0" fontId="0" fillId="20" borderId="40" xfId="60" applyFont="1" applyFill="1" applyBorder="1" applyProtection="1">
      <alignment/>
      <protection/>
    </xf>
    <xf numFmtId="0" fontId="0" fillId="20" borderId="15" xfId="60" applyFont="1" applyFill="1" applyBorder="1" applyProtection="1">
      <alignment/>
      <protection/>
    </xf>
    <xf numFmtId="0" fontId="0" fillId="0" borderId="44" xfId="0" applyFont="1" applyBorder="1" applyAlignment="1" applyProtection="1">
      <alignment wrapText="1"/>
      <protection/>
    </xf>
    <xf numFmtId="0" fontId="0" fillId="0" borderId="17" xfId="60" applyFont="1" applyBorder="1" applyAlignment="1" applyProtection="1">
      <alignment horizontal="right" vertical="top"/>
      <protection locked="0"/>
    </xf>
    <xf numFmtId="0" fontId="0" fillId="0" borderId="35" xfId="60" applyFont="1" applyBorder="1" applyAlignment="1" applyProtection="1">
      <alignment horizontal="right" vertical="top"/>
      <protection locked="0"/>
    </xf>
    <xf numFmtId="0" fontId="26" fillId="0" borderId="27" xfId="60" applyFont="1" applyBorder="1" applyAlignment="1" applyProtection="1">
      <alignment horizontal="right" vertical="top"/>
      <protection/>
    </xf>
    <xf numFmtId="0" fontId="26" fillId="0" borderId="28" xfId="60" applyFont="1" applyBorder="1" applyAlignment="1" applyProtection="1">
      <alignment horizontal="right" vertical="top"/>
      <protection/>
    </xf>
    <xf numFmtId="0" fontId="26" fillId="0" borderId="40" xfId="60" applyFont="1" applyFill="1" applyBorder="1" applyAlignment="1" applyProtection="1">
      <alignment horizontal="right" vertical="top"/>
      <protection/>
    </xf>
    <xf numFmtId="0" fontId="0" fillId="0" borderId="27" xfId="60" applyFont="1" applyBorder="1" applyAlignment="1" applyProtection="1">
      <alignment horizontal="right" vertical="top"/>
      <protection locked="0"/>
    </xf>
    <xf numFmtId="0" fontId="22" fillId="0" borderId="0" xfId="59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 horizontal="right"/>
      <protection/>
    </xf>
    <xf numFmtId="0" fontId="22" fillId="0" borderId="29" xfId="0" applyFont="1" applyFill="1" applyBorder="1" applyAlignment="1" applyProtection="1">
      <alignment/>
      <protection/>
    </xf>
    <xf numFmtId="0" fontId="22" fillId="0" borderId="30" xfId="0" applyFont="1" applyFill="1" applyBorder="1" applyAlignment="1" applyProtection="1">
      <alignment/>
      <protection/>
    </xf>
    <xf numFmtId="3" fontId="22" fillId="0" borderId="43" xfId="0" applyNumberFormat="1" applyFont="1" applyFill="1" applyBorder="1" applyAlignment="1" applyProtection="1">
      <alignment horizontal="right"/>
      <protection locked="0"/>
    </xf>
    <xf numFmtId="0" fontId="22" fillId="0" borderId="19" xfId="0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/>
      <protection/>
    </xf>
    <xf numFmtId="3" fontId="22" fillId="0" borderId="23" xfId="0" applyNumberFormat="1" applyFont="1" applyFill="1" applyBorder="1" applyAlignment="1" applyProtection="1">
      <alignment horizontal="right"/>
      <protection locked="0"/>
    </xf>
    <xf numFmtId="0" fontId="22" fillId="0" borderId="22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3" fontId="23" fillId="0" borderId="23" xfId="0" applyNumberFormat="1" applyFont="1" applyFill="1" applyBorder="1" applyAlignment="1" applyProtection="1">
      <alignment horizontal="right"/>
      <protection/>
    </xf>
    <xf numFmtId="0" fontId="22" fillId="0" borderId="22" xfId="0" applyFont="1" applyFill="1" applyBorder="1" applyAlignment="1" applyProtection="1">
      <alignment horizontal="left" indent="1"/>
      <protection/>
    </xf>
    <xf numFmtId="0" fontId="22" fillId="0" borderId="0" xfId="0" applyFont="1" applyFill="1" applyBorder="1" applyAlignment="1" applyProtection="1">
      <alignment horizontal="left" indent="1"/>
      <protection/>
    </xf>
    <xf numFmtId="0" fontId="22" fillId="0" borderId="19" xfId="0" applyFont="1" applyFill="1" applyBorder="1" applyAlignment="1" applyProtection="1">
      <alignment horizontal="left" indent="1"/>
      <protection/>
    </xf>
    <xf numFmtId="0" fontId="22" fillId="0" borderId="20" xfId="0" applyFont="1" applyFill="1" applyBorder="1" applyAlignment="1" applyProtection="1">
      <alignment horizontal="left" indent="1"/>
      <protection/>
    </xf>
    <xf numFmtId="0" fontId="25" fillId="0" borderId="19" xfId="0" applyFont="1" applyFill="1" applyBorder="1" applyAlignment="1" applyProtection="1">
      <alignment horizontal="left" indent="1"/>
      <protection/>
    </xf>
    <xf numFmtId="0" fontId="22" fillId="0" borderId="24" xfId="0" applyFont="1" applyFill="1" applyBorder="1" applyAlignment="1" applyProtection="1">
      <alignment horizontal="left" indent="1"/>
      <protection/>
    </xf>
    <xf numFmtId="0" fontId="23" fillId="0" borderId="31" xfId="0" applyFont="1" applyFill="1" applyBorder="1" applyAlignment="1" applyProtection="1">
      <alignment/>
      <protection/>
    </xf>
    <xf numFmtId="0" fontId="23" fillId="0" borderId="32" xfId="0" applyFont="1" applyFill="1" applyBorder="1" applyAlignment="1" applyProtection="1">
      <alignment/>
      <protection/>
    </xf>
    <xf numFmtId="3" fontId="23" fillId="0" borderId="28" xfId="0" applyNumberFormat="1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right"/>
      <protection/>
    </xf>
    <xf numFmtId="0" fontId="28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 horizontal="right"/>
      <protection/>
    </xf>
    <xf numFmtId="0" fontId="30" fillId="0" borderId="38" xfId="0" applyFont="1" applyFill="1" applyBorder="1" applyAlignment="1" applyProtection="1">
      <alignment horizontal="center"/>
      <protection/>
    </xf>
    <xf numFmtId="0" fontId="30" fillId="0" borderId="42" xfId="0" applyFont="1" applyFill="1" applyBorder="1" applyAlignment="1" applyProtection="1">
      <alignment horizontal="center" vertical="center" wrapText="1"/>
      <protection/>
    </xf>
    <xf numFmtId="0" fontId="30" fillId="0" borderId="43" xfId="0" applyFont="1" applyFill="1" applyBorder="1" applyAlignment="1" applyProtection="1">
      <alignment horizontal="center" vertical="center" wrapText="1"/>
      <protection/>
    </xf>
    <xf numFmtId="0" fontId="30" fillId="0" borderId="36" xfId="0" applyFont="1" applyFill="1" applyBorder="1" applyAlignment="1" applyProtection="1">
      <alignment horizontal="center"/>
      <protection/>
    </xf>
    <xf numFmtId="0" fontId="30" fillId="0" borderId="21" xfId="0" applyFont="1" applyFill="1" applyBorder="1" applyAlignment="1" applyProtection="1">
      <alignment horizontal="center"/>
      <protection/>
    </xf>
    <xf numFmtId="0" fontId="30" fillId="0" borderId="23" xfId="0" applyFont="1" applyFill="1" applyBorder="1" applyAlignment="1" applyProtection="1">
      <alignment horizontal="center"/>
      <protection/>
    </xf>
    <xf numFmtId="0" fontId="28" fillId="0" borderId="19" xfId="0" applyFont="1" applyFill="1" applyBorder="1" applyAlignment="1" applyProtection="1">
      <alignment horizontal="left"/>
      <protection/>
    </xf>
    <xf numFmtId="3" fontId="28" fillId="0" borderId="21" xfId="0" applyNumberFormat="1" applyFont="1" applyFill="1" applyBorder="1" applyAlignment="1" applyProtection="1">
      <alignment/>
      <protection locked="0"/>
    </xf>
    <xf numFmtId="3" fontId="28" fillId="20" borderId="23" xfId="0" applyNumberFormat="1" applyFont="1" applyFill="1" applyBorder="1" applyAlignment="1" applyProtection="1">
      <alignment/>
      <protection/>
    </xf>
    <xf numFmtId="3" fontId="30" fillId="0" borderId="21" xfId="0" applyNumberFormat="1" applyFont="1" applyFill="1" applyBorder="1" applyAlignment="1" applyProtection="1">
      <alignment/>
      <protection/>
    </xf>
    <xf numFmtId="3" fontId="30" fillId="0" borderId="23" xfId="0" applyNumberFormat="1" applyFont="1" applyFill="1" applyBorder="1" applyAlignment="1" applyProtection="1">
      <alignment/>
      <protection/>
    </xf>
    <xf numFmtId="3" fontId="28" fillId="0" borderId="21" xfId="0" applyNumberFormat="1" applyFont="1" applyFill="1" applyBorder="1" applyAlignment="1" applyProtection="1">
      <alignment/>
      <protection/>
    </xf>
    <xf numFmtId="3" fontId="28" fillId="0" borderId="23" xfId="0" applyNumberFormat="1" applyFont="1" applyFill="1" applyBorder="1" applyAlignment="1" applyProtection="1">
      <alignment/>
      <protection/>
    </xf>
    <xf numFmtId="3" fontId="28" fillId="0" borderId="23" xfId="0" applyNumberFormat="1" applyFont="1" applyFill="1" applyBorder="1" applyAlignment="1" applyProtection="1">
      <alignment/>
      <protection locked="0"/>
    </xf>
    <xf numFmtId="0" fontId="28" fillId="0" borderId="31" xfId="0" applyFont="1" applyFill="1" applyBorder="1" applyAlignment="1" applyProtection="1">
      <alignment horizontal="left"/>
      <protection/>
    </xf>
    <xf numFmtId="10" fontId="23" fillId="0" borderId="27" xfId="0" applyNumberFormat="1" applyFont="1" applyFill="1" applyBorder="1" applyAlignment="1" applyProtection="1">
      <alignment/>
      <protection locked="0"/>
    </xf>
    <xf numFmtId="3" fontId="22" fillId="20" borderId="28" xfId="0" applyNumberFormat="1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/>
      <protection/>
    </xf>
    <xf numFmtId="3" fontId="22" fillId="0" borderId="42" xfId="0" applyNumberFormat="1" applyFont="1" applyFill="1" applyBorder="1" applyAlignment="1" applyProtection="1">
      <alignment horizontal="right"/>
      <protection locked="0"/>
    </xf>
    <xf numFmtId="3" fontId="22" fillId="0" borderId="23" xfId="0" applyNumberFormat="1" applyFont="1" applyFill="1" applyBorder="1" applyAlignment="1" applyProtection="1">
      <alignment horizontal="right"/>
      <protection locked="0"/>
    </xf>
    <xf numFmtId="0" fontId="22" fillId="0" borderId="45" xfId="0" applyFont="1" applyFill="1" applyBorder="1" applyAlignment="1" applyProtection="1">
      <alignment/>
      <protection/>
    </xf>
    <xf numFmtId="0" fontId="22" fillId="0" borderId="46" xfId="0" applyFont="1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0" fontId="23" fillId="0" borderId="47" xfId="0" applyFont="1" applyFill="1" applyBorder="1" applyAlignment="1" applyProtection="1">
      <alignment/>
      <protection/>
    </xf>
    <xf numFmtId="1" fontId="0" fillId="24" borderId="0" xfId="0" applyNumberFormat="1" applyFont="1" applyFill="1" applyAlignment="1" applyProtection="1">
      <alignment horizontal="left" vertical="center"/>
      <protection/>
    </xf>
    <xf numFmtId="0" fontId="0" fillId="24" borderId="0" xfId="59" applyFont="1" applyFill="1" applyAlignment="1" applyProtection="1">
      <alignment horizontal="left" vertical="center"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 horizontal="center" vertical="top"/>
      <protection hidden="1"/>
    </xf>
    <xf numFmtId="0" fontId="0" fillId="24" borderId="0" xfId="59" applyFont="1" applyFill="1" applyAlignment="1" applyProtection="1">
      <alignment horizontal="left"/>
      <protection/>
    </xf>
    <xf numFmtId="1" fontId="0" fillId="24" borderId="0" xfId="0" applyNumberFormat="1" applyFont="1" applyFill="1" applyAlignment="1" applyProtection="1">
      <alignment horizontal="left"/>
      <protection/>
    </xf>
    <xf numFmtId="178" fontId="0" fillId="24" borderId="0" xfId="0" applyNumberFormat="1" applyFont="1" applyFill="1" applyAlignment="1" applyProtection="1">
      <alignment horizontal="left" vertical="center"/>
      <protection/>
    </xf>
    <xf numFmtId="1" fontId="26" fillId="24" borderId="0" xfId="0" applyNumberFormat="1" applyFont="1" applyFill="1" applyAlignment="1" applyProtection="1">
      <alignment/>
      <protection/>
    </xf>
    <xf numFmtId="1" fontId="26" fillId="24" borderId="0" xfId="0" applyNumberFormat="1" applyFont="1" applyFill="1" applyAlignment="1" applyProtection="1">
      <alignment horizontal="left"/>
      <protection/>
    </xf>
    <xf numFmtId="1" fontId="26" fillId="24" borderId="0" xfId="0" applyNumberFormat="1" applyFont="1" applyFill="1" applyBorder="1" applyAlignment="1" applyProtection="1">
      <alignment wrapText="1"/>
      <protection/>
    </xf>
    <xf numFmtId="1" fontId="27" fillId="24" borderId="0" xfId="0" applyNumberFormat="1" applyFont="1" applyFill="1" applyBorder="1" applyAlignment="1" applyProtection="1">
      <alignment horizontal="center"/>
      <protection/>
    </xf>
    <xf numFmtId="0" fontId="26" fillId="24" borderId="12" xfId="0" applyFont="1" applyFill="1" applyBorder="1" applyAlignment="1" applyProtection="1">
      <alignment horizontal="center" wrapText="1"/>
      <protection/>
    </xf>
    <xf numFmtId="0" fontId="26" fillId="24" borderId="14" xfId="0" applyFont="1" applyFill="1" applyBorder="1" applyAlignment="1" applyProtection="1">
      <alignment horizontal="center"/>
      <protection/>
    </xf>
    <xf numFmtId="0" fontId="26" fillId="24" borderId="34" xfId="0" applyFont="1" applyFill="1" applyBorder="1" applyAlignment="1" applyProtection="1">
      <alignment horizontal="center"/>
      <protection/>
    </xf>
    <xf numFmtId="0" fontId="26" fillId="24" borderId="16" xfId="0" applyFont="1" applyFill="1" applyBorder="1" applyAlignment="1" applyProtection="1">
      <alignment horizontal="center" wrapText="1"/>
      <protection/>
    </xf>
    <xf numFmtId="0" fontId="26" fillId="24" borderId="17" xfId="0" applyFont="1" applyFill="1" applyBorder="1" applyAlignment="1" applyProtection="1">
      <alignment horizontal="center"/>
      <protection/>
    </xf>
    <xf numFmtId="0" fontId="26" fillId="24" borderId="35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wrapText="1"/>
      <protection/>
    </xf>
    <xf numFmtId="3" fontId="26" fillId="24" borderId="21" xfId="0" applyNumberFormat="1" applyFont="1" applyFill="1" applyBorder="1" applyAlignment="1" applyProtection="1">
      <alignment horizontal="right" vertical="top"/>
      <protection/>
    </xf>
    <xf numFmtId="3" fontId="26" fillId="24" borderId="23" xfId="0" applyNumberFormat="1" applyFont="1" applyFill="1" applyBorder="1" applyAlignment="1" applyProtection="1">
      <alignment horizontal="right" vertical="top"/>
      <protection/>
    </xf>
    <xf numFmtId="0" fontId="26" fillId="24" borderId="0" xfId="0" applyFont="1" applyFill="1" applyAlignment="1" applyProtection="1">
      <alignment horizontal="center" vertical="top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0" fillId="24" borderId="19" xfId="0" applyFont="1" applyFill="1" applyBorder="1" applyAlignment="1" applyProtection="1">
      <alignment horizontal="left" wrapText="1" indent="1"/>
      <protection/>
    </xf>
    <xf numFmtId="3" fontId="0" fillId="24" borderId="21" xfId="0" applyNumberFormat="1" applyFont="1" applyFill="1" applyBorder="1" applyAlignment="1" applyProtection="1">
      <alignment horizontal="right" vertical="top"/>
      <protection locked="0"/>
    </xf>
    <xf numFmtId="3" fontId="0" fillId="24" borderId="23" xfId="0" applyNumberFormat="1" applyFont="1" applyFill="1" applyBorder="1" applyAlignment="1" applyProtection="1">
      <alignment horizontal="right" vertical="top"/>
      <protection locked="0"/>
    </xf>
    <xf numFmtId="0" fontId="31" fillId="24" borderId="19" xfId="0" applyFont="1" applyFill="1" applyBorder="1" applyAlignment="1" applyProtection="1">
      <alignment horizontal="left" wrapText="1" indent="2"/>
      <protection/>
    </xf>
    <xf numFmtId="0" fontId="26" fillId="24" borderId="19" xfId="0" applyFont="1" applyFill="1" applyBorder="1" applyAlignment="1" applyProtection="1">
      <alignment wrapText="1"/>
      <protection/>
    </xf>
    <xf numFmtId="3" fontId="0" fillId="0" borderId="21" xfId="0" applyNumberFormat="1" applyFont="1" applyFill="1" applyBorder="1" applyAlignment="1" applyProtection="1">
      <alignment horizontal="right" vertical="top"/>
      <protection locked="0"/>
    </xf>
    <xf numFmtId="3" fontId="0" fillId="0" borderId="23" xfId="0" applyNumberFormat="1" applyFont="1" applyFill="1" applyBorder="1" applyAlignment="1" applyProtection="1">
      <alignment horizontal="right" vertical="top"/>
      <protection locked="0"/>
    </xf>
    <xf numFmtId="0" fontId="26" fillId="24" borderId="0" xfId="0" applyFont="1" applyFill="1" applyAlignment="1" applyProtection="1">
      <alignment/>
      <protection/>
    </xf>
    <xf numFmtId="3" fontId="26" fillId="0" borderId="21" xfId="0" applyNumberFormat="1" applyFont="1" applyFill="1" applyBorder="1" applyAlignment="1" applyProtection="1">
      <alignment horizontal="right" vertical="top"/>
      <protection/>
    </xf>
    <xf numFmtId="3" fontId="26" fillId="0" borderId="23" xfId="0" applyNumberFormat="1" applyFont="1" applyFill="1" applyBorder="1" applyAlignment="1" applyProtection="1">
      <alignment horizontal="right" vertical="top"/>
      <protection/>
    </xf>
    <xf numFmtId="0" fontId="0" fillId="24" borderId="19" xfId="0" applyFont="1" applyFill="1" applyBorder="1" applyAlignment="1" applyProtection="1">
      <alignment/>
      <protection/>
    </xf>
    <xf numFmtId="0" fontId="0" fillId="24" borderId="31" xfId="0" applyFont="1" applyFill="1" applyBorder="1" applyAlignment="1" applyProtection="1">
      <alignment/>
      <protection/>
    </xf>
    <xf numFmtId="3" fontId="0" fillId="24" borderId="27" xfId="0" applyNumberFormat="1" applyFont="1" applyFill="1" applyBorder="1" applyAlignment="1" applyProtection="1">
      <alignment horizontal="right" vertical="top"/>
      <protection locked="0"/>
    </xf>
    <xf numFmtId="3" fontId="0" fillId="24" borderId="28" xfId="0" applyNumberFormat="1" applyFont="1" applyFill="1" applyBorder="1" applyAlignment="1" applyProtection="1">
      <alignment horizontal="right" vertical="top"/>
      <protection locked="0"/>
    </xf>
    <xf numFmtId="1" fontId="26" fillId="24" borderId="0" xfId="0" applyNumberFormat="1" applyFont="1" applyFill="1" applyAlignment="1" applyProtection="1">
      <alignment wrapText="1"/>
      <protection/>
    </xf>
    <xf numFmtId="0" fontId="0" fillId="24" borderId="0" xfId="59" applyFont="1" applyFill="1" applyBorder="1" applyAlignment="1" applyProtection="1">
      <alignment horizontal="left"/>
      <protection/>
    </xf>
    <xf numFmtId="1" fontId="0" fillId="24" borderId="0" xfId="0" applyNumberFormat="1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59" applyFont="1" applyFill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Continuous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 shrinkToFit="1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6" fillId="24" borderId="40" xfId="0" applyFont="1" applyFill="1" applyBorder="1" applyAlignment="1" applyProtection="1">
      <alignment horizontal="center" vertical="center" wrapText="1"/>
      <protection/>
    </xf>
    <xf numFmtId="0" fontId="26" fillId="24" borderId="48" xfId="0" applyFont="1" applyFill="1" applyBorder="1" applyAlignment="1" applyProtection="1">
      <alignment horizontal="center" vertical="center" wrapText="1"/>
      <protection/>
    </xf>
    <xf numFmtId="0" fontId="26" fillId="24" borderId="15" xfId="0" applyFont="1" applyFill="1" applyBorder="1" applyAlignment="1" applyProtection="1">
      <alignment horizontal="center" vertical="center" wrapText="1"/>
      <protection/>
    </xf>
    <xf numFmtId="0" fontId="26" fillId="0" borderId="44" xfId="0" applyFont="1" applyFill="1" applyBorder="1" applyAlignment="1" applyProtection="1">
      <alignment horizontal="centerContinuous"/>
      <protection/>
    </xf>
    <xf numFmtId="0" fontId="26" fillId="0" borderId="17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3" fontId="0" fillId="0" borderId="21" xfId="0" applyNumberFormat="1" applyFont="1" applyFill="1" applyBorder="1" applyAlignment="1" applyProtection="1">
      <alignment horizontal="right" vertical="top" wrapText="1"/>
      <protection locked="0"/>
    </xf>
    <xf numFmtId="3" fontId="0" fillId="0" borderId="23" xfId="0" applyNumberFormat="1" applyFont="1" applyFill="1" applyBorder="1" applyAlignment="1" applyProtection="1">
      <alignment horizontal="right" vertical="top" wrapText="1"/>
      <protection locked="0"/>
    </xf>
    <xf numFmtId="0" fontId="0" fillId="0" borderId="21" xfId="0" applyFont="1" applyBorder="1" applyAlignment="1" applyProtection="1">
      <alignment horizontal="left" vertical="center" wrapText="1"/>
      <protection/>
    </xf>
    <xf numFmtId="3" fontId="26" fillId="0" borderId="21" xfId="0" applyNumberFormat="1" applyFont="1" applyFill="1" applyBorder="1" applyAlignment="1" applyProtection="1">
      <alignment horizontal="right" vertical="top" wrapText="1"/>
      <protection/>
    </xf>
    <xf numFmtId="3" fontId="26" fillId="0" borderId="23" xfId="0" applyNumberFormat="1" applyFont="1" applyFill="1" applyBorder="1" applyAlignment="1" applyProtection="1">
      <alignment horizontal="right" vertical="top" wrapText="1"/>
      <protection/>
    </xf>
    <xf numFmtId="0" fontId="26" fillId="0" borderId="21" xfId="0" applyFont="1" applyBorder="1" applyAlignment="1" applyProtection="1">
      <alignment horizontal="left" vertical="center" wrapText="1"/>
      <protection/>
    </xf>
    <xf numFmtId="0" fontId="26" fillId="0" borderId="49" xfId="0" applyFont="1" applyBorder="1" applyAlignment="1" applyProtection="1">
      <alignment horizontal="left" vertical="center"/>
      <protection/>
    </xf>
    <xf numFmtId="3" fontId="26" fillId="0" borderId="5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0" xfId="59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Continuous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6" fillId="0" borderId="36" xfId="0" applyFont="1" applyFill="1" applyBorder="1" applyAlignment="1" applyProtection="1">
      <alignment horizontal="centerContinuous" vertical="center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0" fillId="20" borderId="23" xfId="0" applyFont="1" applyFill="1" applyBorder="1" applyAlignment="1" applyProtection="1">
      <alignment vertical="top"/>
      <protection/>
    </xf>
    <xf numFmtId="0" fontId="0" fillId="0" borderId="36" xfId="0" applyFont="1" applyFill="1" applyBorder="1" applyAlignment="1" applyProtection="1">
      <alignment horizontal="left" vertical="center" wrapText="1" indent="2"/>
      <protection/>
    </xf>
    <xf numFmtId="3" fontId="0" fillId="0" borderId="24" xfId="0" applyNumberFormat="1" applyFont="1" applyFill="1" applyBorder="1" applyAlignment="1" applyProtection="1">
      <alignment horizontal="right" vertical="top"/>
      <protection locked="0"/>
    </xf>
    <xf numFmtId="3" fontId="26" fillId="0" borderId="24" xfId="0" applyNumberFormat="1" applyFont="1" applyFill="1" applyBorder="1" applyAlignment="1" applyProtection="1">
      <alignment horizontal="right" vertical="top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26" fillId="0" borderId="36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26" fillId="0" borderId="37" xfId="0" applyFont="1" applyFill="1" applyBorder="1" applyAlignment="1" applyProtection="1">
      <alignment horizontal="left" vertical="center" wrapText="1" shrinkToFit="1"/>
      <protection/>
    </xf>
    <xf numFmtId="3" fontId="26" fillId="0" borderId="27" xfId="0" applyNumberFormat="1" applyFont="1" applyFill="1" applyBorder="1" applyAlignment="1" applyProtection="1">
      <alignment horizontal="right" vertical="top" wrapText="1"/>
      <protection/>
    </xf>
    <xf numFmtId="3" fontId="26" fillId="0" borderId="27" xfId="0" applyNumberFormat="1" applyFont="1" applyFill="1" applyBorder="1" applyAlignment="1" applyProtection="1">
      <alignment horizontal="right" vertical="top"/>
      <protection/>
    </xf>
    <xf numFmtId="0" fontId="0" fillId="20" borderId="28" xfId="0" applyFont="1" applyFill="1" applyBorder="1" applyAlignment="1" applyProtection="1">
      <alignment vertical="top"/>
      <protection/>
    </xf>
    <xf numFmtId="0" fontId="0" fillId="24" borderId="0" xfId="0" applyFont="1" applyFill="1" applyAlignment="1" applyProtection="1">
      <alignment horizontal="left" vertical="center"/>
      <protection/>
    </xf>
    <xf numFmtId="0" fontId="0" fillId="24" borderId="0" xfId="0" applyFont="1" applyFill="1" applyAlignment="1" applyProtection="1">
      <alignment vertical="center"/>
      <protection/>
    </xf>
    <xf numFmtId="0" fontId="22" fillId="24" borderId="0" xfId="0" applyFont="1" applyFill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horizontal="centerContinuous" vertical="center"/>
      <protection/>
    </xf>
    <xf numFmtId="3" fontId="26" fillId="0" borderId="21" xfId="0" applyNumberFormat="1" applyFont="1" applyFill="1" applyBorder="1" applyAlignment="1" applyProtection="1">
      <alignment horizontal="right" vertical="top" wrapText="1"/>
      <protection locked="0"/>
    </xf>
    <xf numFmtId="3" fontId="26" fillId="0" borderId="28" xfId="0" applyNumberFormat="1" applyFont="1" applyFill="1" applyBorder="1" applyAlignment="1" applyProtection="1">
      <alignment horizontal="right" vertical="top" wrapText="1"/>
      <protection/>
    </xf>
    <xf numFmtId="178" fontId="0" fillId="0" borderId="0" xfId="0" applyNumberFormat="1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6" fillId="0" borderId="36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vertical="top" wrapText="1"/>
      <protection/>
    </xf>
    <xf numFmtId="3" fontId="23" fillId="0" borderId="21" xfId="0" applyNumberFormat="1" applyFont="1" applyFill="1" applyBorder="1" applyAlignment="1" applyProtection="1">
      <alignment horizontal="right" vertical="top" wrapText="1"/>
      <protection/>
    </xf>
    <xf numFmtId="3" fontId="23" fillId="0" borderId="23" xfId="0" applyNumberFormat="1" applyFont="1" applyFill="1" applyBorder="1" applyAlignment="1" applyProtection="1">
      <alignment horizontal="right" vertical="top" wrapText="1"/>
      <protection/>
    </xf>
    <xf numFmtId="0" fontId="0" fillId="24" borderId="36" xfId="0" applyFont="1" applyFill="1" applyBorder="1" applyAlignment="1" applyProtection="1">
      <alignment vertical="top" wrapText="1"/>
      <protection/>
    </xf>
    <xf numFmtId="3" fontId="22" fillId="0" borderId="21" xfId="0" applyNumberFormat="1" applyFont="1" applyFill="1" applyBorder="1" applyAlignment="1" applyProtection="1">
      <alignment horizontal="right" vertical="top" wrapText="1"/>
      <protection locked="0"/>
    </xf>
    <xf numFmtId="0" fontId="26" fillId="0" borderId="36" xfId="0" applyFont="1" applyBorder="1" applyAlignment="1" applyProtection="1">
      <alignment vertical="top" wrapText="1"/>
      <protection/>
    </xf>
    <xf numFmtId="0" fontId="26" fillId="0" borderId="37" xfId="0" applyFont="1" applyBorder="1" applyAlignment="1" applyProtection="1">
      <alignment vertical="top" wrapText="1"/>
      <protection/>
    </xf>
    <xf numFmtId="3" fontId="23" fillId="0" borderId="27" xfId="0" applyNumberFormat="1" applyFont="1" applyFill="1" applyBorder="1" applyAlignment="1" applyProtection="1">
      <alignment horizontal="right" vertical="top" wrapText="1"/>
      <protection/>
    </xf>
    <xf numFmtId="3" fontId="23" fillId="0" borderId="28" xfId="0" applyNumberFormat="1" applyFont="1" applyFill="1" applyBorder="1" applyAlignment="1" applyProtection="1">
      <alignment horizontal="right" vertical="top" wrapText="1"/>
      <protection/>
    </xf>
    <xf numFmtId="0" fontId="0" fillId="0" borderId="51" xfId="0" applyFont="1" applyBorder="1" applyAlignment="1" applyProtection="1">
      <alignment wrapText="1"/>
      <protection/>
    </xf>
    <xf numFmtId="0" fontId="0" fillId="0" borderId="27" xfId="0" applyFont="1" applyFill="1" applyBorder="1" applyAlignment="1" applyProtection="1">
      <alignment vertical="top"/>
      <protection locked="0"/>
    </xf>
    <xf numFmtId="0" fontId="0" fillId="20" borderId="27" xfId="0" applyFont="1" applyFill="1" applyBorder="1" applyAlignment="1" applyProtection="1">
      <alignment vertical="top"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 applyProtection="1">
      <alignment vertical="center"/>
      <protection/>
    </xf>
    <xf numFmtId="0" fontId="0" fillId="0" borderId="0" xfId="59" applyFont="1" applyFill="1" applyBorder="1" applyAlignment="1" applyProtection="1">
      <alignment horizontal="left"/>
      <protection/>
    </xf>
    <xf numFmtId="0" fontId="0" fillId="0" borderId="0" xfId="59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6" fillId="0" borderId="21" xfId="0" applyFont="1" applyFill="1" applyBorder="1" applyAlignment="1" applyProtection="1">
      <alignment horizontal="centerContinuous" vertical="center" wrapText="1"/>
      <protection hidden="1"/>
    </xf>
    <xf numFmtId="0" fontId="0" fillId="0" borderId="0" xfId="0" applyFont="1" applyFill="1" applyBorder="1" applyAlignment="1" applyProtection="1" quotePrefix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6" fillId="0" borderId="12" xfId="0" applyFont="1" applyFill="1" applyBorder="1" applyAlignment="1" applyProtection="1">
      <alignment horizontal="centerContinuous" wrapText="1"/>
      <protection/>
    </xf>
    <xf numFmtId="0" fontId="26" fillId="0" borderId="34" xfId="0" applyFont="1" applyFill="1" applyBorder="1" applyAlignment="1" applyProtection="1">
      <alignment horizontal="center" wrapText="1"/>
      <protection/>
    </xf>
    <xf numFmtId="0" fontId="26" fillId="0" borderId="44" xfId="0" applyFont="1" applyFill="1" applyBorder="1" applyAlignment="1" applyProtection="1">
      <alignment horizontal="centerContinuous" wrapText="1"/>
      <protection/>
    </xf>
    <xf numFmtId="0" fontId="26" fillId="0" borderId="35" xfId="0" applyFont="1" applyFill="1" applyBorder="1" applyAlignment="1" applyProtection="1">
      <alignment horizontal="center" wrapText="1"/>
      <protection/>
    </xf>
    <xf numFmtId="0" fontId="0" fillId="0" borderId="22" xfId="0" applyFont="1" applyFill="1" applyBorder="1" applyAlignment="1" applyProtection="1">
      <alignment wrapText="1"/>
      <protection/>
    </xf>
    <xf numFmtId="3" fontId="26" fillId="24" borderId="35" xfId="0" applyNumberFormat="1" applyFont="1" applyFill="1" applyBorder="1" applyAlignment="1" applyProtection="1">
      <alignment horizontal="right" wrapText="1"/>
      <protection/>
    </xf>
    <xf numFmtId="0" fontId="27" fillId="0" borderId="22" xfId="0" applyFont="1" applyFill="1" applyBorder="1" applyAlignment="1" applyProtection="1">
      <alignment horizontal="left" vertical="center" wrapText="1"/>
      <protection/>
    </xf>
    <xf numFmtId="3" fontId="0" fillId="24" borderId="23" xfId="0" applyNumberFormat="1" applyFont="1" applyFill="1" applyBorder="1" applyAlignment="1" applyProtection="1">
      <alignment horizontal="right" wrapText="1"/>
      <protection locked="0"/>
    </xf>
    <xf numFmtId="3" fontId="26" fillId="24" borderId="23" xfId="0" applyNumberFormat="1" applyFont="1" applyFill="1" applyBorder="1" applyAlignment="1" applyProtection="1">
      <alignment horizontal="right" wrapText="1"/>
      <protection/>
    </xf>
    <xf numFmtId="0" fontId="27" fillId="0" borderId="47" xfId="0" applyFont="1" applyFill="1" applyBorder="1" applyAlignment="1" applyProtection="1">
      <alignment horizontal="left" vertical="center" wrapText="1"/>
      <protection/>
    </xf>
    <xf numFmtId="3" fontId="26" fillId="24" borderId="28" xfId="0" applyNumberFormat="1" applyFont="1" applyFill="1" applyBorder="1" applyAlignment="1" applyProtection="1">
      <alignment horizontal="right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3" fontId="26" fillId="24" borderId="0" xfId="0" applyNumberFormat="1" applyFont="1" applyFill="1" applyBorder="1" applyAlignment="1" applyProtection="1">
      <alignment horizontal="right" wrapText="1"/>
      <protection/>
    </xf>
    <xf numFmtId="3" fontId="0" fillId="24" borderId="28" xfId="0" applyNumberFormat="1" applyFont="1" applyFill="1" applyBorder="1" applyAlignment="1" applyProtection="1">
      <alignment horizontal="right" wrapText="1"/>
      <protection locked="0"/>
    </xf>
    <xf numFmtId="0" fontId="0" fillId="0" borderId="0" xfId="59" applyFont="1" applyFill="1" applyProtection="1">
      <alignment/>
      <protection/>
    </xf>
    <xf numFmtId="0" fontId="0" fillId="0" borderId="0" xfId="59" applyFont="1" applyFill="1" applyBorder="1" applyAlignment="1" applyProtection="1">
      <alignment vertical="center"/>
      <protection/>
    </xf>
    <xf numFmtId="0" fontId="33" fillId="0" borderId="0" xfId="0" applyFont="1" applyAlignment="1" applyProtection="1">
      <alignment/>
      <protection/>
    </xf>
    <xf numFmtId="0" fontId="33" fillId="0" borderId="0" xfId="55" applyFont="1" applyBorder="1" applyAlignment="1" applyProtection="1">
      <alignment horizontal="left"/>
      <protection/>
    </xf>
    <xf numFmtId="0" fontId="33" fillId="0" borderId="0" xfId="0" applyFont="1" applyAlignment="1">
      <alignment/>
    </xf>
    <xf numFmtId="0" fontId="33" fillId="0" borderId="10" xfId="55" applyFont="1" applyBorder="1" applyAlignment="1" applyProtection="1">
      <alignment horizontal="left" vertical="center"/>
      <protection/>
    </xf>
    <xf numFmtId="0" fontId="33" fillId="0" borderId="0" xfId="55" applyFont="1" applyBorder="1" applyProtection="1">
      <alignment/>
      <protection/>
    </xf>
    <xf numFmtId="0" fontId="33" fillId="0" borderId="0" xfId="55" applyFont="1" applyProtection="1">
      <alignment/>
      <protection/>
    </xf>
    <xf numFmtId="0" fontId="33" fillId="0" borderId="0" xfId="55" applyFont="1" applyAlignment="1" applyProtection="1">
      <alignment vertical="top"/>
      <protection/>
    </xf>
    <xf numFmtId="0" fontId="33" fillId="0" borderId="0" xfId="0" applyFont="1" applyFill="1" applyAlignment="1" applyProtection="1">
      <alignment horizontal="left" vertical="center"/>
      <protection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26" fillId="0" borderId="4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left" wrapText="1"/>
      <protection/>
    </xf>
    <xf numFmtId="0" fontId="33" fillId="0" borderId="0" xfId="0" applyFont="1" applyAlignment="1">
      <alignment horizontal="left" wrapText="1"/>
    </xf>
    <xf numFmtId="0" fontId="34" fillId="0" borderId="34" xfId="0" applyFont="1" applyFill="1" applyBorder="1" applyAlignment="1" applyProtection="1">
      <alignment horizontal="center" vertical="top" wrapText="1"/>
      <protection/>
    </xf>
    <xf numFmtId="0" fontId="26" fillId="0" borderId="52" xfId="0" applyFont="1" applyFill="1" applyBorder="1" applyAlignment="1" applyProtection="1">
      <alignment horizontal="left"/>
      <protection/>
    </xf>
    <xf numFmtId="0" fontId="0" fillId="0" borderId="42" xfId="0" applyFont="1" applyFill="1" applyBorder="1" applyAlignment="1" applyProtection="1">
      <alignment horizontal="left" vertical="center" wrapText="1"/>
      <protection/>
    </xf>
    <xf numFmtId="3" fontId="26" fillId="0" borderId="42" xfId="58" applyNumberFormat="1" applyFont="1" applyFill="1" applyBorder="1" applyAlignment="1" applyProtection="1">
      <alignment horizontal="left" wrapText="1"/>
      <protection/>
    </xf>
    <xf numFmtId="0" fontId="33" fillId="0" borderId="42" xfId="0" applyFont="1" applyBorder="1" applyAlignment="1" applyProtection="1">
      <alignment horizontal="left" wrapText="1"/>
      <protection/>
    </xf>
    <xf numFmtId="3" fontId="26" fillId="0" borderId="43" xfId="58" applyNumberFormat="1" applyFont="1" applyFill="1" applyBorder="1" applyAlignment="1" applyProtection="1">
      <alignment horizontal="left" wrapText="1"/>
      <protection/>
    </xf>
    <xf numFmtId="0" fontId="0" fillId="0" borderId="24" xfId="0" applyFont="1" applyBorder="1" applyAlignment="1" applyProtection="1">
      <alignment horizontal="left" vertical="top" wrapText="1"/>
      <protection/>
    </xf>
    <xf numFmtId="0" fontId="0" fillId="0" borderId="21" xfId="0" applyFont="1" applyFill="1" applyBorder="1" applyAlignment="1" applyProtection="1">
      <alignment horizontal="right" vertical="top" wrapText="1"/>
      <protection locked="0"/>
    </xf>
    <xf numFmtId="3" fontId="26" fillId="0" borderId="21" xfId="58" applyNumberFormat="1" applyFont="1" applyFill="1" applyBorder="1" applyAlignment="1" applyProtection="1">
      <alignment horizontal="right" vertical="top" wrapText="1"/>
      <protection locked="0"/>
    </xf>
    <xf numFmtId="0" fontId="33" fillId="0" borderId="21" xfId="0" applyFont="1" applyBorder="1" applyAlignment="1" applyProtection="1">
      <alignment horizontal="right" vertical="top" wrapText="1"/>
      <protection locked="0"/>
    </xf>
    <xf numFmtId="3" fontId="26" fillId="0" borderId="35" xfId="58" applyNumberFormat="1" applyFont="1" applyFill="1" applyBorder="1" applyAlignment="1" applyProtection="1">
      <alignment horizontal="right" vertical="top" wrapText="1"/>
      <protection/>
    </xf>
    <xf numFmtId="0" fontId="27" fillId="0" borderId="24" xfId="0" applyFont="1" applyBorder="1" applyAlignment="1" applyProtection="1">
      <alignment horizontal="left" vertical="top" wrapText="1"/>
      <protection/>
    </xf>
    <xf numFmtId="3" fontId="0" fillId="0" borderId="21" xfId="58" applyNumberFormat="1" applyFont="1" applyFill="1" applyBorder="1" applyAlignment="1" applyProtection="1">
      <alignment horizontal="right" vertical="top" wrapText="1"/>
      <protection locked="0"/>
    </xf>
    <xf numFmtId="0" fontId="26" fillId="0" borderId="21" xfId="0" applyFont="1" applyFill="1" applyBorder="1" applyAlignment="1" applyProtection="1">
      <alignment horizontal="right" vertical="top" wrapText="1"/>
      <protection locked="0"/>
    </xf>
    <xf numFmtId="0" fontId="33" fillId="0" borderId="21" xfId="0" applyFont="1" applyBorder="1" applyAlignment="1" applyProtection="1">
      <alignment horizontal="right" vertical="top"/>
      <protection locked="0"/>
    </xf>
    <xf numFmtId="0" fontId="0" fillId="24" borderId="24" xfId="0" applyFont="1" applyFill="1" applyBorder="1" applyAlignment="1" applyProtection="1">
      <alignment horizontal="left" vertical="top" wrapText="1"/>
      <protection/>
    </xf>
    <xf numFmtId="0" fontId="26" fillId="0" borderId="24" xfId="0" applyFont="1" applyBorder="1" applyAlignment="1" applyProtection="1">
      <alignment horizontal="left" vertical="top" wrapText="1"/>
      <protection/>
    </xf>
    <xf numFmtId="0" fontId="34" fillId="0" borderId="21" xfId="0" applyFont="1" applyBorder="1" applyAlignment="1" applyProtection="1">
      <alignment horizontal="right" vertical="top" wrapText="1"/>
      <protection/>
    </xf>
    <xf numFmtId="0" fontId="34" fillId="0" borderId="23" xfId="0" applyFont="1" applyBorder="1" applyAlignment="1" applyProtection="1">
      <alignment horizontal="right" vertical="top" wrapText="1"/>
      <protection/>
    </xf>
    <xf numFmtId="0" fontId="33" fillId="0" borderId="0" xfId="0" applyFont="1" applyAlignment="1" applyProtection="1">
      <alignment wrapText="1"/>
      <protection/>
    </xf>
    <xf numFmtId="0" fontId="33" fillId="0" borderId="0" xfId="0" applyFont="1" applyAlignment="1">
      <alignment wrapText="1"/>
    </xf>
    <xf numFmtId="0" fontId="32" fillId="0" borderId="53" xfId="0" applyFont="1" applyBorder="1" applyAlignment="1" applyProtection="1">
      <alignment horizontal="left" vertical="top" wrapText="1"/>
      <protection/>
    </xf>
    <xf numFmtId="0" fontId="34" fillId="0" borderId="27" xfId="0" applyFont="1" applyBorder="1" applyAlignment="1" applyProtection="1">
      <alignment horizontal="right" vertical="top"/>
      <protection/>
    </xf>
    <xf numFmtId="0" fontId="34" fillId="0" borderId="28" xfId="0" applyFont="1" applyBorder="1" applyAlignment="1" applyProtection="1">
      <alignment horizontal="right" vertical="top"/>
      <protection/>
    </xf>
    <xf numFmtId="0" fontId="34" fillId="0" borderId="52" xfId="0" applyFont="1" applyBorder="1" applyAlignment="1" applyProtection="1">
      <alignment/>
      <protection/>
    </xf>
    <xf numFmtId="0" fontId="33" fillId="0" borderId="42" xfId="0" applyFont="1" applyBorder="1" applyAlignment="1" applyProtection="1">
      <alignment/>
      <protection/>
    </xf>
    <xf numFmtId="0" fontId="33" fillId="0" borderId="43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 horizontal="left" vertical="top" wrapText="1"/>
      <protection/>
    </xf>
    <xf numFmtId="0" fontId="33" fillId="0" borderId="0" xfId="0" applyFont="1" applyAlignment="1" applyProtection="1">
      <alignment horizontal="left" vertical="top" wrapText="1"/>
      <protection/>
    </xf>
    <xf numFmtId="0" fontId="33" fillId="0" borderId="0" xfId="0" applyFont="1" applyAlignment="1">
      <alignment horizontal="left" vertical="top" wrapText="1"/>
    </xf>
    <xf numFmtId="0" fontId="35" fillId="0" borderId="24" xfId="0" applyFont="1" applyBorder="1" applyAlignment="1" applyProtection="1">
      <alignment horizontal="left" vertical="top" wrapText="1"/>
      <protection/>
    </xf>
    <xf numFmtId="0" fontId="34" fillId="0" borderId="24" xfId="0" applyFont="1" applyBorder="1" applyAlignment="1" applyProtection="1">
      <alignment horizontal="left" vertical="top" wrapText="1"/>
      <protection/>
    </xf>
    <xf numFmtId="0" fontId="36" fillId="0" borderId="53" xfId="0" applyFont="1" applyBorder="1" applyAlignment="1" applyProtection="1">
      <alignment horizontal="left" vertical="top" wrapText="1"/>
      <protection/>
    </xf>
    <xf numFmtId="0" fontId="34" fillId="0" borderId="27" xfId="0" applyFont="1" applyBorder="1" applyAlignment="1" applyProtection="1">
      <alignment horizontal="right" vertical="top" wrapText="1"/>
      <protection/>
    </xf>
    <xf numFmtId="3" fontId="26" fillId="0" borderId="54" xfId="58" applyNumberFormat="1" applyFont="1" applyFill="1" applyBorder="1" applyAlignment="1" applyProtection="1">
      <alignment horizontal="right" vertical="top" wrapText="1"/>
      <protection/>
    </xf>
    <xf numFmtId="0" fontId="34" fillId="0" borderId="52" xfId="0" applyFont="1" applyBorder="1" applyAlignment="1" applyProtection="1">
      <alignment horizontal="left" vertical="center"/>
      <protection/>
    </xf>
    <xf numFmtId="0" fontId="34" fillId="0" borderId="42" xfId="0" applyFont="1" applyBorder="1" applyAlignment="1" applyProtection="1">
      <alignment horizontal="right" vertical="top"/>
      <protection/>
    </xf>
    <xf numFmtId="0" fontId="33" fillId="0" borderId="55" xfId="0" applyFont="1" applyBorder="1" applyAlignment="1" applyProtection="1">
      <alignment/>
      <protection/>
    </xf>
    <xf numFmtId="0" fontId="36" fillId="0" borderId="24" xfId="0" applyFont="1" applyBorder="1" applyAlignment="1" applyProtection="1">
      <alignment horizontal="left" vertical="center"/>
      <protection/>
    </xf>
    <xf numFmtId="0" fontId="34" fillId="0" borderId="21" xfId="0" applyFont="1" applyBorder="1" applyAlignment="1" applyProtection="1">
      <alignment horizontal="right" vertical="top"/>
      <protection/>
    </xf>
    <xf numFmtId="0" fontId="33" fillId="0" borderId="56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 horizontal="left" vertical="center"/>
      <protection/>
    </xf>
    <xf numFmtId="0" fontId="34" fillId="0" borderId="17" xfId="0" applyFont="1" applyBorder="1" applyAlignment="1" applyProtection="1">
      <alignment horizontal="right" vertical="top"/>
      <protection/>
    </xf>
    <xf numFmtId="0" fontId="36" fillId="0" borderId="53" xfId="0" applyFont="1" applyBorder="1" applyAlignment="1" applyProtection="1">
      <alignment horizontal="left" vertical="center"/>
      <protection/>
    </xf>
    <xf numFmtId="0" fontId="33" fillId="0" borderId="54" xfId="0" applyFont="1" applyBorder="1" applyAlignment="1" applyProtection="1">
      <alignment/>
      <protection/>
    </xf>
    <xf numFmtId="0" fontId="33" fillId="0" borderId="0" xfId="55" applyFont="1" applyAlignment="1" applyProtection="1">
      <alignment vertical="center"/>
      <protection/>
    </xf>
    <xf numFmtId="14" fontId="33" fillId="0" borderId="0" xfId="55" applyNumberFormat="1" applyFont="1" applyAlignment="1" applyProtection="1">
      <alignment horizontal="left" vertical="center"/>
      <protection/>
    </xf>
    <xf numFmtId="0" fontId="26" fillId="0" borderId="5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3" fontId="26" fillId="0" borderId="17" xfId="58" applyNumberFormat="1" applyFont="1" applyFill="1" applyBorder="1" applyAlignment="1" applyProtection="1">
      <alignment horizontal="left" wrapText="1"/>
      <protection/>
    </xf>
    <xf numFmtId="0" fontId="33" fillId="0" borderId="17" xfId="0" applyFont="1" applyBorder="1" applyAlignment="1" applyProtection="1">
      <alignment horizontal="left" wrapText="1"/>
      <protection/>
    </xf>
    <xf numFmtId="3" fontId="26" fillId="0" borderId="35" xfId="58" applyNumberFormat="1" applyFont="1" applyFill="1" applyBorder="1" applyAlignment="1" applyProtection="1">
      <alignment horizontal="left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3" fontId="26" fillId="0" borderId="21" xfId="58" applyNumberFormat="1" applyFont="1" applyFill="1" applyBorder="1" applyAlignment="1" applyProtection="1">
      <alignment horizontal="left" wrapText="1"/>
      <protection locked="0"/>
    </xf>
    <xf numFmtId="0" fontId="33" fillId="0" borderId="21" xfId="0" applyFont="1" applyBorder="1" applyAlignment="1" applyProtection="1">
      <alignment horizontal="left" wrapText="1"/>
      <protection locked="0"/>
    </xf>
    <xf numFmtId="3" fontId="23" fillId="0" borderId="23" xfId="0" applyNumberFormat="1" applyFont="1" applyFill="1" applyBorder="1" applyAlignment="1" applyProtection="1">
      <alignment horizontal="right"/>
      <protection/>
    </xf>
    <xf numFmtId="3" fontId="0" fillId="0" borderId="21" xfId="58" applyNumberFormat="1" applyFont="1" applyFill="1" applyBorder="1" applyAlignment="1" applyProtection="1">
      <alignment horizontal="left" wrapText="1"/>
      <protection locked="0"/>
    </xf>
    <xf numFmtId="3" fontId="23" fillId="0" borderId="26" xfId="0" applyNumberFormat="1" applyFont="1" applyFill="1" applyBorder="1" applyAlignment="1" applyProtection="1">
      <alignment horizontal="right"/>
      <protection/>
    </xf>
    <xf numFmtId="3" fontId="23" fillId="0" borderId="56" xfId="0" applyNumberFormat="1" applyFont="1" applyFill="1" applyBorder="1" applyAlignment="1" applyProtection="1">
      <alignment horizontal="right"/>
      <protection/>
    </xf>
    <xf numFmtId="0" fontId="26" fillId="0" borderId="21" xfId="0" applyFont="1" applyFill="1" applyBorder="1" applyAlignment="1" applyProtection="1">
      <alignment horizontal="left" vertical="center" wrapText="1"/>
      <protection locked="0"/>
    </xf>
    <xf numFmtId="3" fontId="0" fillId="0" borderId="21" xfId="0" applyNumberFormat="1" applyFont="1" applyFill="1" applyBorder="1" applyAlignment="1" applyProtection="1">
      <alignment horizontal="left" wrapText="1"/>
      <protection locked="0"/>
    </xf>
    <xf numFmtId="0" fontId="33" fillId="0" borderId="21" xfId="0" applyFont="1" applyBorder="1" applyAlignment="1" applyProtection="1">
      <alignment/>
      <protection locked="0"/>
    </xf>
    <xf numFmtId="3" fontId="23" fillId="0" borderId="21" xfId="0" applyNumberFormat="1" applyFont="1" applyFill="1" applyBorder="1" applyAlignment="1" applyProtection="1">
      <alignment horizontal="right"/>
      <protection/>
    </xf>
    <xf numFmtId="3" fontId="23" fillId="0" borderId="27" xfId="0" applyNumberFormat="1" applyFont="1" applyFill="1" applyBorder="1" applyAlignment="1" applyProtection="1">
      <alignment horizontal="right"/>
      <protection/>
    </xf>
    <xf numFmtId="3" fontId="23" fillId="0" borderId="28" xfId="0" applyNumberFormat="1" applyFont="1" applyFill="1" applyBorder="1" applyAlignment="1" applyProtection="1">
      <alignment horizontal="right"/>
      <protection/>
    </xf>
    <xf numFmtId="0" fontId="34" fillId="0" borderId="38" xfId="0" applyFont="1" applyBorder="1" applyAlignment="1" applyProtection="1">
      <alignment horizontal="left" vertical="center"/>
      <protection/>
    </xf>
    <xf numFmtId="3" fontId="34" fillId="0" borderId="42" xfId="0" applyNumberFormat="1" applyFont="1" applyBorder="1" applyAlignment="1" applyProtection="1">
      <alignment/>
      <protection/>
    </xf>
    <xf numFmtId="0" fontId="33" fillId="0" borderId="41" xfId="0" applyFont="1" applyBorder="1" applyAlignment="1" applyProtection="1">
      <alignment/>
      <protection/>
    </xf>
    <xf numFmtId="0" fontId="36" fillId="0" borderId="36" xfId="0" applyFont="1" applyBorder="1" applyAlignment="1" applyProtection="1">
      <alignment horizontal="left" vertical="center"/>
      <protection/>
    </xf>
    <xf numFmtId="3" fontId="34" fillId="0" borderId="21" xfId="0" applyNumberFormat="1" applyFont="1" applyBorder="1" applyAlignment="1" applyProtection="1">
      <alignment/>
      <protection/>
    </xf>
    <xf numFmtId="0" fontId="33" fillId="0" borderId="58" xfId="0" applyFont="1" applyBorder="1" applyAlignment="1" applyProtection="1">
      <alignment/>
      <protection/>
    </xf>
    <xf numFmtId="0" fontId="34" fillId="0" borderId="36" xfId="0" applyFont="1" applyBorder="1" applyAlignment="1" applyProtection="1">
      <alignment horizontal="left" vertical="center"/>
      <protection/>
    </xf>
    <xf numFmtId="0" fontId="36" fillId="0" borderId="37" xfId="0" applyFont="1" applyBorder="1" applyAlignment="1" applyProtection="1">
      <alignment horizontal="left" vertical="center"/>
      <protection/>
    </xf>
    <xf numFmtId="3" fontId="34" fillId="0" borderId="27" xfId="0" applyNumberFormat="1" applyFont="1" applyBorder="1" applyAlignment="1" applyProtection="1">
      <alignment/>
      <protection/>
    </xf>
    <xf numFmtId="0" fontId="33" fillId="0" borderId="59" xfId="0" applyFont="1" applyBorder="1" applyAlignment="1" applyProtection="1">
      <alignment/>
      <protection/>
    </xf>
    <xf numFmtId="0" fontId="0" fillId="24" borderId="0" xfId="33" applyFont="1" applyFill="1" applyAlignment="1" applyProtection="1">
      <alignment vertical="center"/>
      <protection/>
    </xf>
    <xf numFmtId="0" fontId="26" fillId="24" borderId="0" xfId="33" applyFont="1" applyFill="1" applyAlignment="1" applyProtection="1">
      <alignment vertical="center"/>
      <protection/>
    </xf>
    <xf numFmtId="49" fontId="0" fillId="24" borderId="0" xfId="33" applyNumberFormat="1" applyFont="1" applyFill="1" applyAlignment="1" applyProtection="1">
      <alignment horizontal="left" vertical="center"/>
      <protection/>
    </xf>
    <xf numFmtId="49" fontId="0" fillId="24" borderId="0" xfId="0" applyNumberFormat="1" applyFont="1" applyFill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 vertical="center"/>
      <protection/>
    </xf>
    <xf numFmtId="0" fontId="26" fillId="24" borderId="0" xfId="33" applyFont="1" applyFill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49" fontId="0" fillId="24" borderId="0" xfId="0" applyNumberFormat="1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1" fontId="0" fillId="24" borderId="21" xfId="0" applyNumberFormat="1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3" fontId="26" fillId="24" borderId="21" xfId="0" applyNumberFormat="1" applyFont="1" applyFill="1" applyBorder="1" applyAlignment="1" applyProtection="1">
      <alignment horizontal="right" vertical="center"/>
      <protection/>
    </xf>
    <xf numFmtId="9" fontId="0" fillId="24" borderId="0" xfId="0" applyNumberFormat="1" applyFont="1" applyFill="1" applyAlignment="1" applyProtection="1">
      <alignment horizontal="center" vertical="center"/>
      <protection/>
    </xf>
    <xf numFmtId="174" fontId="0" fillId="24" borderId="0" xfId="0" applyNumberFormat="1" applyFont="1" applyFill="1" applyBorder="1" applyAlignment="1" applyProtection="1">
      <alignment horizontal="left" vertical="center"/>
      <protection/>
    </xf>
    <xf numFmtId="3" fontId="0" fillId="24" borderId="0" xfId="0" applyNumberFormat="1" applyFont="1" applyFill="1" applyAlignment="1" applyProtection="1">
      <alignment horizontal="right" vertical="center"/>
      <protection/>
    </xf>
    <xf numFmtId="174" fontId="0" fillId="24" borderId="0" xfId="0" applyNumberFormat="1" applyFont="1" applyFill="1" applyAlignment="1" applyProtection="1">
      <alignment horizontal="right" vertical="center"/>
      <protection/>
    </xf>
    <xf numFmtId="174" fontId="0" fillId="24" borderId="21" xfId="0" applyNumberFormat="1" applyFont="1" applyFill="1" applyBorder="1" applyAlignment="1" applyProtection="1">
      <alignment horizontal="left" vertical="center"/>
      <protection/>
    </xf>
    <xf numFmtId="0" fontId="0" fillId="24" borderId="60" xfId="0" applyFont="1" applyFill="1" applyBorder="1" applyAlignment="1" applyProtection="1">
      <alignment horizontal="left" vertical="center"/>
      <protection/>
    </xf>
    <xf numFmtId="3" fontId="0" fillId="0" borderId="21" xfId="0" applyNumberFormat="1" applyFont="1" applyFill="1" applyBorder="1" applyAlignment="1" applyProtection="1">
      <alignment horizontal="right" vertical="center"/>
      <protection locked="0"/>
    </xf>
    <xf numFmtId="3" fontId="0" fillId="21" borderId="21" xfId="0" applyNumberFormat="1" applyFont="1" applyFill="1" applyBorder="1" applyAlignment="1" applyProtection="1">
      <alignment horizontal="right" vertical="center"/>
      <protection/>
    </xf>
    <xf numFmtId="174" fontId="0" fillId="24" borderId="17" xfId="0" applyNumberFormat="1" applyFont="1" applyFill="1" applyBorder="1" applyAlignment="1" applyProtection="1">
      <alignment horizontal="left" vertical="center"/>
      <protection/>
    </xf>
    <xf numFmtId="3" fontId="26" fillId="20" borderId="21" xfId="0" applyNumberFormat="1" applyFont="1" applyFill="1" applyBorder="1" applyAlignment="1" applyProtection="1">
      <alignment horizontal="right" vertical="center"/>
      <protection/>
    </xf>
    <xf numFmtId="3" fontId="0" fillId="24" borderId="21" xfId="0" applyNumberFormat="1" applyFont="1" applyFill="1" applyBorder="1" applyAlignment="1" applyProtection="1">
      <alignment horizontal="right" vertical="center"/>
      <protection locked="0"/>
    </xf>
    <xf numFmtId="3" fontId="0" fillId="24" borderId="0" xfId="0" applyNumberFormat="1" applyFont="1" applyFill="1" applyBorder="1" applyAlignment="1" applyProtection="1">
      <alignment horizontal="right" vertical="center"/>
      <protection/>
    </xf>
    <xf numFmtId="174" fontId="0" fillId="24" borderId="0" xfId="0" applyNumberFormat="1" applyFont="1" applyFill="1" applyBorder="1" applyAlignment="1" applyProtection="1">
      <alignment horizontal="right" vertical="center"/>
      <protection/>
    </xf>
    <xf numFmtId="49" fontId="0" fillId="24" borderId="21" xfId="0" applyNumberFormat="1" applyFont="1" applyFill="1" applyBorder="1" applyAlignment="1" applyProtection="1">
      <alignment horizontal="left" vertical="center"/>
      <protection/>
    </xf>
    <xf numFmtId="0" fontId="0" fillId="24" borderId="60" xfId="0" applyFont="1" applyFill="1" applyBorder="1" applyAlignment="1" applyProtection="1">
      <alignment vertical="center"/>
      <protection/>
    </xf>
    <xf numFmtId="3" fontId="0" fillId="20" borderId="21" xfId="0" applyNumberFormat="1" applyFont="1" applyFill="1" applyBorder="1" applyAlignment="1" applyProtection="1">
      <alignment horizontal="right" vertical="center"/>
      <protection/>
    </xf>
    <xf numFmtId="49" fontId="0" fillId="24" borderId="17" xfId="0" applyNumberFormat="1" applyFont="1" applyFill="1" applyBorder="1" applyAlignment="1" applyProtection="1">
      <alignment horizontal="left" vertical="center"/>
      <protection/>
    </xf>
    <xf numFmtId="3" fontId="26" fillId="0" borderId="21" xfId="0" applyNumberFormat="1" applyFont="1" applyFill="1" applyBorder="1" applyAlignment="1" applyProtection="1">
      <alignment horizontal="right" vertical="center"/>
      <protection/>
    </xf>
    <xf numFmtId="3" fontId="26" fillId="24" borderId="21" xfId="0" applyNumberFormat="1" applyFont="1" applyFill="1" applyBorder="1" applyAlignment="1" applyProtection="1">
      <alignment horizontal="right" vertical="center"/>
      <protection locked="0"/>
    </xf>
    <xf numFmtId="3" fontId="26" fillId="21" borderId="21" xfId="0" applyNumberFormat="1" applyFont="1" applyFill="1" applyBorder="1" applyAlignment="1" applyProtection="1">
      <alignment horizontal="right" vertical="center"/>
      <protection/>
    </xf>
    <xf numFmtId="3" fontId="0" fillId="24" borderId="0" xfId="0" applyNumberFormat="1" applyFont="1" applyFill="1" applyBorder="1" applyAlignment="1" applyProtection="1">
      <alignment horizontal="right" vertical="center"/>
      <protection locked="0"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vertical="center"/>
      <protection/>
    </xf>
    <xf numFmtId="9" fontId="0" fillId="24" borderId="0" xfId="0" applyNumberFormat="1" applyFont="1" applyFill="1" applyBorder="1" applyAlignment="1" applyProtection="1">
      <alignment horizontal="center" vertical="center"/>
      <protection/>
    </xf>
    <xf numFmtId="174" fontId="0" fillId="0" borderId="0" xfId="0" applyNumberFormat="1" applyFont="1" applyFill="1" applyBorder="1" applyAlignment="1" applyProtection="1">
      <alignment horizontal="right" vertical="center"/>
      <protection/>
    </xf>
    <xf numFmtId="0" fontId="0" fillId="24" borderId="0" xfId="33" applyFont="1" applyFill="1" applyBorder="1" applyAlignment="1" applyProtection="1">
      <alignment vertical="center"/>
      <protection/>
    </xf>
    <xf numFmtId="1" fontId="0" fillId="24" borderId="21" xfId="0" applyNumberFormat="1" applyFont="1" applyFill="1" applyBorder="1" applyAlignment="1" applyProtection="1">
      <alignment horizontal="left" vertical="center" wrapText="1"/>
      <protection/>
    </xf>
    <xf numFmtId="3" fontId="26" fillId="24" borderId="21" xfId="0" applyNumberFormat="1" applyFont="1" applyFill="1" applyBorder="1" applyAlignment="1" applyProtection="1">
      <alignment horizontal="right" vertical="center" wrapText="1"/>
      <protection/>
    </xf>
    <xf numFmtId="0" fontId="0" fillId="24" borderId="0" xfId="0" applyFont="1" applyFill="1" applyAlignment="1" applyProtection="1">
      <alignment vertical="center" wrapText="1"/>
      <protection/>
    </xf>
    <xf numFmtId="0" fontId="0" fillId="24" borderId="0" xfId="33" applyFont="1" applyFill="1" applyAlignment="1" applyProtection="1">
      <alignment vertical="center" wrapText="1"/>
      <protection/>
    </xf>
    <xf numFmtId="175" fontId="0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33" applyFont="1" applyFill="1" applyAlignment="1" applyProtection="1">
      <alignment horizontal="left" vertical="center"/>
      <protection/>
    </xf>
    <xf numFmtId="175" fontId="0" fillId="24" borderId="0" xfId="0" applyNumberFormat="1" applyFont="1" applyFill="1" applyAlignment="1" applyProtection="1">
      <alignment horizontal="right" vertical="center"/>
      <protection/>
    </xf>
    <xf numFmtId="2" fontId="0" fillId="24" borderId="0" xfId="0" applyNumberFormat="1" applyFont="1" applyFill="1" applyBorder="1" applyAlignment="1" applyProtection="1">
      <alignment vertical="center"/>
      <protection/>
    </xf>
    <xf numFmtId="174" fontId="31" fillId="24" borderId="21" xfId="0" applyNumberFormat="1" applyFont="1" applyFill="1" applyBorder="1" applyAlignment="1" applyProtection="1">
      <alignment horizontal="left" vertical="center"/>
      <protection/>
    </xf>
    <xf numFmtId="0" fontId="31" fillId="24" borderId="60" xfId="0" applyFont="1" applyFill="1" applyBorder="1" applyAlignment="1" applyProtection="1">
      <alignment vertical="center"/>
      <protection/>
    </xf>
    <xf numFmtId="3" fontId="31" fillId="0" borderId="21" xfId="0" applyNumberFormat="1" applyFont="1" applyFill="1" applyBorder="1" applyAlignment="1" applyProtection="1">
      <alignment horizontal="right" vertical="center"/>
      <protection locked="0"/>
    </xf>
    <xf numFmtId="9" fontId="31" fillId="24" borderId="0" xfId="0" applyNumberFormat="1" applyFont="1" applyFill="1" applyAlignment="1" applyProtection="1">
      <alignment horizontal="center" vertical="center"/>
      <protection/>
    </xf>
    <xf numFmtId="3" fontId="37" fillId="0" borderId="21" xfId="0" applyNumberFormat="1" applyFont="1" applyFill="1" applyBorder="1" applyAlignment="1" applyProtection="1">
      <alignment horizontal="right" vertical="center"/>
      <protection/>
    </xf>
    <xf numFmtId="0" fontId="0" fillId="24" borderId="60" xfId="0" applyFont="1" applyFill="1" applyBorder="1" applyAlignment="1" applyProtection="1">
      <alignment horizontal="center" vertical="center"/>
      <protection/>
    </xf>
    <xf numFmtId="2" fontId="0" fillId="24" borderId="60" xfId="0" applyNumberFormat="1" applyFont="1" applyFill="1" applyBorder="1" applyAlignment="1" applyProtection="1">
      <alignment vertical="center"/>
      <protection/>
    </xf>
    <xf numFmtId="2" fontId="31" fillId="24" borderId="60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 applyProtection="1">
      <alignment horizontal="right" vertical="center"/>
      <protection locked="0"/>
    </xf>
    <xf numFmtId="3" fontId="37" fillId="24" borderId="21" xfId="0" applyNumberFormat="1" applyFont="1" applyFill="1" applyBorder="1" applyAlignment="1" applyProtection="1">
      <alignment horizontal="right" vertical="center"/>
      <protection/>
    </xf>
    <xf numFmtId="3" fontId="26" fillId="24" borderId="0" xfId="0" applyNumberFormat="1" applyFont="1" applyFill="1" applyBorder="1" applyAlignment="1" applyProtection="1">
      <alignment horizontal="right" vertical="center"/>
      <protection locked="0"/>
    </xf>
    <xf numFmtId="3" fontId="26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NumberFormat="1" applyFont="1" applyFill="1" applyAlignment="1" applyProtection="1">
      <alignment horizontal="right" vertical="center"/>
      <protection/>
    </xf>
    <xf numFmtId="1" fontId="0" fillId="24" borderId="0" xfId="0" applyNumberFormat="1" applyFont="1" applyFill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9" fontId="0" fillId="24" borderId="0" xfId="0" applyNumberFormat="1" applyFont="1" applyFill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38" fillId="24" borderId="0" xfId="0" applyFont="1" applyFill="1" applyBorder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2" fillId="24" borderId="0" xfId="0" applyFont="1" applyFill="1" applyAlignment="1" applyProtection="1">
      <alignment horizontal="left" vertical="center"/>
      <protection/>
    </xf>
    <xf numFmtId="0" fontId="39" fillId="24" borderId="0" xfId="33" applyFont="1" applyFill="1" applyAlignment="1" applyProtection="1">
      <alignment horizontal="left" vertical="center"/>
      <protection/>
    </xf>
    <xf numFmtId="0" fontId="22" fillId="24" borderId="0" xfId="33" applyFont="1" applyFill="1" applyAlignment="1" applyProtection="1">
      <alignment vertical="center"/>
      <protection/>
    </xf>
    <xf numFmtId="0" fontId="23" fillId="24" borderId="0" xfId="33" applyFont="1" applyFill="1" applyAlignment="1" applyProtection="1">
      <alignment vertical="center"/>
      <protection/>
    </xf>
    <xf numFmtId="49" fontId="22" fillId="24" borderId="0" xfId="0" applyNumberFormat="1" applyFont="1" applyFill="1" applyAlignment="1" applyProtection="1">
      <alignment horizontal="left" vertical="center"/>
      <protection/>
    </xf>
    <xf numFmtId="0" fontId="23" fillId="24" borderId="0" xfId="0" applyFont="1" applyFill="1" applyAlignment="1" applyProtection="1">
      <alignment vertical="center"/>
      <protection/>
    </xf>
    <xf numFmtId="0" fontId="24" fillId="24" borderId="0" xfId="0" applyFont="1" applyFill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28" fillId="24" borderId="17" xfId="0" applyFont="1" applyFill="1" applyBorder="1" applyAlignment="1" applyProtection="1">
      <alignment horizontal="center" vertical="center"/>
      <protection/>
    </xf>
    <xf numFmtId="49" fontId="28" fillId="24" borderId="0" xfId="0" applyNumberFormat="1" applyFont="1" applyFill="1" applyBorder="1" applyAlignment="1" applyProtection="1">
      <alignment horizontal="left" vertical="center"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horizontal="center" vertical="center"/>
      <protection/>
    </xf>
    <xf numFmtId="174" fontId="28" fillId="24" borderId="21" xfId="0" applyNumberFormat="1" applyFont="1" applyFill="1" applyBorder="1" applyAlignment="1" applyProtection="1">
      <alignment horizontal="left" vertical="center"/>
      <protection/>
    </xf>
    <xf numFmtId="0" fontId="28" fillId="24" borderId="0" xfId="0" applyFont="1" applyFill="1" applyBorder="1" applyAlignment="1" applyProtection="1">
      <alignment horizontal="left" vertical="center" wrapText="1"/>
      <protection/>
    </xf>
    <xf numFmtId="3" fontId="30" fillId="24" borderId="21" xfId="0" applyNumberFormat="1" applyFont="1" applyFill="1" applyBorder="1" applyAlignment="1" applyProtection="1">
      <alignment horizontal="right" vertical="center"/>
      <protection/>
    </xf>
    <xf numFmtId="9" fontId="28" fillId="24" borderId="0" xfId="0" applyNumberFormat="1" applyFont="1" applyFill="1" applyAlignment="1" applyProtection="1">
      <alignment horizontal="center" vertical="center"/>
      <protection/>
    </xf>
    <xf numFmtId="3" fontId="30" fillId="24" borderId="21" xfId="0" applyNumberFormat="1" applyFont="1" applyFill="1" applyBorder="1" applyAlignment="1" applyProtection="1">
      <alignment horizontal="right" vertical="center"/>
      <protection/>
    </xf>
    <xf numFmtId="174" fontId="28" fillId="24" borderId="0" xfId="0" applyNumberFormat="1" applyFont="1" applyFill="1" applyBorder="1" applyAlignment="1" applyProtection="1">
      <alignment horizontal="left" vertical="center"/>
      <protection/>
    </xf>
    <xf numFmtId="3" fontId="28" fillId="24" borderId="0" xfId="0" applyNumberFormat="1" applyFont="1" applyFill="1" applyBorder="1" applyAlignment="1" applyProtection="1">
      <alignment horizontal="right" vertical="center"/>
      <protection/>
    </xf>
    <xf numFmtId="174" fontId="28" fillId="24" borderId="0" xfId="0" applyNumberFormat="1" applyFont="1" applyFill="1" applyBorder="1" applyAlignment="1" applyProtection="1">
      <alignment horizontal="right" vertical="center"/>
      <protection/>
    </xf>
    <xf numFmtId="0" fontId="28" fillId="24" borderId="60" xfId="0" applyFont="1" applyFill="1" applyBorder="1" applyAlignment="1" applyProtection="1">
      <alignment horizontal="center" vertical="center"/>
      <protection/>
    </xf>
    <xf numFmtId="3" fontId="28" fillId="24" borderId="21" xfId="0" applyNumberFormat="1" applyFont="1" applyFill="1" applyBorder="1" applyAlignment="1" applyProtection="1">
      <alignment horizontal="right" vertical="center"/>
      <protection locked="0"/>
    </xf>
    <xf numFmtId="3" fontId="28" fillId="21" borderId="21" xfId="0" applyNumberFormat="1" applyFont="1" applyFill="1" applyBorder="1" applyAlignment="1" applyProtection="1">
      <alignment horizontal="right" vertical="center"/>
      <protection/>
    </xf>
    <xf numFmtId="3" fontId="30" fillId="24" borderId="21" xfId="0" applyNumberFormat="1" applyFont="1" applyFill="1" applyBorder="1" applyAlignment="1" applyProtection="1">
      <alignment horizontal="right" vertical="center"/>
      <protection/>
    </xf>
    <xf numFmtId="2" fontId="28" fillId="24" borderId="60" xfId="0" applyNumberFormat="1" applyFont="1" applyFill="1" applyBorder="1" applyAlignment="1" applyProtection="1">
      <alignment vertical="center"/>
      <protection/>
    </xf>
    <xf numFmtId="3" fontId="28" fillId="20" borderId="21" xfId="0" applyNumberFormat="1" applyFont="1" applyFill="1" applyBorder="1" applyAlignment="1" applyProtection="1">
      <alignment horizontal="right" vertical="center"/>
      <protection/>
    </xf>
    <xf numFmtId="3" fontId="30" fillId="20" borderId="21" xfId="0" applyNumberFormat="1" applyFont="1" applyFill="1" applyBorder="1" applyAlignment="1" applyProtection="1">
      <alignment horizontal="right" vertical="center"/>
      <protection/>
    </xf>
    <xf numFmtId="3" fontId="22" fillId="24" borderId="0" xfId="0" applyNumberFormat="1" applyFont="1" applyFill="1" applyAlignment="1" applyProtection="1">
      <alignment vertical="center"/>
      <protection/>
    </xf>
    <xf numFmtId="0" fontId="28" fillId="24" borderId="60" xfId="0" applyFont="1" applyFill="1" applyBorder="1" applyAlignment="1" applyProtection="1">
      <alignment horizontal="left" vertical="center"/>
      <protection/>
    </xf>
    <xf numFmtId="3" fontId="28" fillId="24" borderId="21" xfId="0" applyNumberFormat="1" applyFont="1" applyFill="1" applyBorder="1" applyAlignment="1" applyProtection="1">
      <alignment horizontal="right" vertical="center"/>
      <protection locked="0"/>
    </xf>
    <xf numFmtId="2" fontId="28" fillId="24" borderId="60" xfId="0" applyNumberFormat="1" applyFont="1" applyFill="1" applyBorder="1" applyAlignment="1" applyProtection="1">
      <alignment horizontal="left" vertical="center"/>
      <protection/>
    </xf>
    <xf numFmtId="3" fontId="28" fillId="20" borderId="21" xfId="0" applyNumberFormat="1" applyFont="1" applyFill="1" applyBorder="1" applyAlignment="1" applyProtection="1">
      <alignment horizontal="right" vertical="center"/>
      <protection/>
    </xf>
    <xf numFmtId="0" fontId="28" fillId="24" borderId="0" xfId="0" applyFont="1" applyFill="1" applyAlignment="1" applyProtection="1">
      <alignment vertical="center"/>
      <protection/>
    </xf>
    <xf numFmtId="3" fontId="28" fillId="24" borderId="0" xfId="0" applyNumberFormat="1" applyFont="1" applyFill="1" applyAlignment="1" applyProtection="1">
      <alignment horizontal="right" vertical="center"/>
      <protection/>
    </xf>
    <xf numFmtId="174" fontId="28" fillId="24" borderId="0" xfId="0" applyNumberFormat="1" applyFont="1" applyFill="1" applyAlignment="1" applyProtection="1">
      <alignment horizontal="right" vertical="center"/>
      <protection/>
    </xf>
    <xf numFmtId="3" fontId="28" fillId="24" borderId="0" xfId="0" applyNumberFormat="1" applyFont="1" applyFill="1" applyBorder="1" applyAlignment="1" applyProtection="1">
      <alignment horizontal="right" vertical="center"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3" fontId="30" fillId="24" borderId="21" xfId="0" applyNumberFormat="1" applyFont="1" applyFill="1" applyBorder="1" applyAlignment="1" applyProtection="1">
      <alignment horizontal="right" vertical="center"/>
      <protection locked="0"/>
    </xf>
    <xf numFmtId="2" fontId="28" fillId="24" borderId="0" xfId="0" applyNumberFormat="1" applyFont="1" applyFill="1" applyBorder="1" applyAlignment="1" applyProtection="1">
      <alignment vertical="center"/>
      <protection/>
    </xf>
    <xf numFmtId="175" fontId="28" fillId="24" borderId="0" xfId="0" applyNumberFormat="1" applyFont="1" applyFill="1" applyBorder="1" applyAlignment="1" applyProtection="1">
      <alignment horizontal="right" vertical="center"/>
      <protection/>
    </xf>
    <xf numFmtId="3" fontId="28" fillId="24" borderId="0" xfId="0" applyNumberFormat="1" applyFont="1" applyFill="1" applyAlignment="1" applyProtection="1">
      <alignment horizontal="right" vertical="center"/>
      <protection/>
    </xf>
    <xf numFmtId="175" fontId="28" fillId="24" borderId="0" xfId="0" applyNumberFormat="1" applyFont="1" applyFill="1" applyAlignment="1" applyProtection="1">
      <alignment horizontal="right" vertical="center"/>
      <protection/>
    </xf>
    <xf numFmtId="1" fontId="28" fillId="24" borderId="21" xfId="0" applyNumberFormat="1" applyFont="1" applyFill="1" applyBorder="1" applyAlignment="1" applyProtection="1">
      <alignment horizontal="left" vertical="center"/>
      <protection/>
    </xf>
    <xf numFmtId="9" fontId="28" fillId="24" borderId="0" xfId="0" applyNumberFormat="1" applyFont="1" applyFill="1" applyAlignment="1" applyProtection="1">
      <alignment horizontal="left" vertical="center"/>
      <protection/>
    </xf>
    <xf numFmtId="174" fontId="28" fillId="24" borderId="0" xfId="0" applyNumberFormat="1" applyFont="1" applyFill="1" applyAlignment="1" applyProtection="1">
      <alignment horizontal="left" vertical="center"/>
      <protection/>
    </xf>
    <xf numFmtId="0" fontId="22" fillId="24" borderId="0" xfId="0" applyFont="1" applyFill="1" applyAlignment="1" applyProtection="1">
      <alignment vertical="center"/>
      <protection locked="0"/>
    </xf>
    <xf numFmtId="1" fontId="28" fillId="24" borderId="0" xfId="0" applyNumberFormat="1" applyFont="1" applyFill="1" applyBorder="1" applyAlignment="1" applyProtection="1">
      <alignment horizontal="left" vertical="center"/>
      <protection/>
    </xf>
    <xf numFmtId="0" fontId="29" fillId="24" borderId="0" xfId="0" applyFont="1" applyFill="1" applyAlignment="1" applyProtection="1">
      <alignment vertical="center" wrapText="1"/>
      <protection/>
    </xf>
    <xf numFmtId="0" fontId="29" fillId="24" borderId="0" xfId="0" applyFont="1" applyFill="1" applyAlignment="1" applyProtection="1">
      <alignment horizontal="left" vertical="center" wrapText="1"/>
      <protection/>
    </xf>
    <xf numFmtId="1" fontId="40" fillId="24" borderId="21" xfId="0" applyNumberFormat="1" applyFont="1" applyFill="1" applyBorder="1" applyAlignment="1" applyProtection="1">
      <alignment horizontal="left" vertical="center"/>
      <protection/>
    </xf>
    <xf numFmtId="0" fontId="41" fillId="24" borderId="0" xfId="0" applyFont="1" applyFill="1" applyBorder="1" applyAlignment="1" applyProtection="1">
      <alignment horizontal="left" vertical="center" wrapText="1"/>
      <protection/>
    </xf>
    <xf numFmtId="9" fontId="40" fillId="24" borderId="0" xfId="0" applyNumberFormat="1" applyFont="1" applyFill="1" applyAlignment="1" applyProtection="1">
      <alignment horizontal="center" vertical="center"/>
      <protection/>
    </xf>
    <xf numFmtId="2" fontId="30" fillId="24" borderId="0" xfId="0" applyNumberFormat="1" applyFont="1" applyFill="1" applyBorder="1" applyAlignment="1" applyProtection="1">
      <alignment vertical="center"/>
      <protection/>
    </xf>
    <xf numFmtId="9" fontId="30" fillId="24" borderId="0" xfId="0" applyNumberFormat="1" applyFont="1" applyFill="1" applyBorder="1" applyAlignment="1" applyProtection="1">
      <alignment horizontal="center" vertical="center"/>
      <protection/>
    </xf>
    <xf numFmtId="1" fontId="28" fillId="24" borderId="0" xfId="0" applyNumberFormat="1" applyFont="1" applyFill="1" applyBorder="1" applyAlignment="1" applyProtection="1">
      <alignment horizontal="right" vertical="center"/>
      <protection/>
    </xf>
    <xf numFmtId="3" fontId="30" fillId="24" borderId="0" xfId="0" applyNumberFormat="1" applyFont="1" applyFill="1" applyBorder="1" applyAlignment="1" applyProtection="1">
      <alignment horizontal="right" vertical="center"/>
      <protection/>
    </xf>
    <xf numFmtId="3" fontId="30" fillId="24" borderId="0" xfId="0" applyNumberFormat="1" applyFont="1" applyFill="1" applyBorder="1" applyAlignment="1" applyProtection="1">
      <alignment horizontal="right" vertical="center"/>
      <protection/>
    </xf>
    <xf numFmtId="2" fontId="40" fillId="24" borderId="60" xfId="0" applyNumberFormat="1" applyFont="1" applyFill="1" applyBorder="1" applyAlignment="1" applyProtection="1">
      <alignment horizontal="left" vertical="center"/>
      <protection/>
    </xf>
    <xf numFmtId="3" fontId="41" fillId="24" borderId="21" xfId="0" applyNumberFormat="1" applyFont="1" applyFill="1" applyBorder="1" applyAlignment="1" applyProtection="1">
      <alignment horizontal="right" vertical="center"/>
      <protection locked="0"/>
    </xf>
    <xf numFmtId="9" fontId="41" fillId="24" borderId="0" xfId="0" applyNumberFormat="1" applyFont="1" applyFill="1" applyBorder="1" applyAlignment="1" applyProtection="1">
      <alignment horizontal="center" vertical="center"/>
      <protection/>
    </xf>
    <xf numFmtId="0" fontId="22" fillId="24" borderId="0" xfId="59" applyFont="1" applyFill="1" applyAlignment="1" applyProtection="1">
      <alignment horizontal="left" vertical="center"/>
      <protection/>
    </xf>
    <xf numFmtId="0" fontId="23" fillId="24" borderId="0" xfId="0" applyFont="1" applyFill="1" applyAlignment="1" applyProtection="1">
      <alignment horizontal="left" vertical="center"/>
      <protection/>
    </xf>
    <xf numFmtId="3" fontId="23" fillId="24" borderId="0" xfId="0" applyNumberFormat="1" applyFont="1" applyFill="1" applyAlignment="1" applyProtection="1">
      <alignment vertical="center"/>
      <protection/>
    </xf>
    <xf numFmtId="0" fontId="22" fillId="24" borderId="0" xfId="59" applyFont="1" applyFill="1" applyAlignment="1" applyProtection="1">
      <alignment vertical="center"/>
      <protection/>
    </xf>
    <xf numFmtId="0" fontId="22" fillId="24" borderId="0" xfId="0" applyFont="1" applyFill="1" applyAlignment="1" applyProtection="1">
      <alignment horizontal="left" vertical="top"/>
      <protection/>
    </xf>
    <xf numFmtId="0" fontId="23" fillId="24" borderId="0" xfId="0" applyFont="1" applyFill="1" applyAlignment="1" applyProtection="1">
      <alignment horizontal="left" vertical="top"/>
      <protection/>
    </xf>
    <xf numFmtId="0" fontId="26" fillId="24" borderId="0" xfId="33" applyFont="1" applyFill="1" applyAlignment="1" applyProtection="1">
      <alignment horizontal="left"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3" fontId="0" fillId="24" borderId="0" xfId="0" applyNumberFormat="1" applyFont="1" applyFill="1" applyAlignment="1" applyProtection="1">
      <alignment vertical="center"/>
      <protection/>
    </xf>
    <xf numFmtId="2" fontId="0" fillId="24" borderId="60" xfId="0" applyNumberFormat="1" applyFont="1" applyFill="1" applyBorder="1" applyAlignment="1" applyProtection="1">
      <alignment horizontal="left" vertical="center"/>
      <protection/>
    </xf>
    <xf numFmtId="174" fontId="0" fillId="24" borderId="0" xfId="0" applyNumberFormat="1" applyFont="1" applyFill="1" applyAlignment="1" applyProtection="1">
      <alignment horizontal="left" vertical="center"/>
      <protection/>
    </xf>
    <xf numFmtId="0" fontId="0" fillId="24" borderId="0" xfId="0" applyFont="1" applyFill="1" applyAlignment="1" applyProtection="1">
      <alignment vertical="center"/>
      <protection locked="0"/>
    </xf>
    <xf numFmtId="0" fontId="27" fillId="24" borderId="0" xfId="0" applyFont="1" applyFill="1" applyAlignment="1" applyProtection="1">
      <alignment vertical="center" wrapText="1"/>
      <protection/>
    </xf>
    <xf numFmtId="0" fontId="27" fillId="24" borderId="0" xfId="0" applyFont="1" applyFill="1" applyAlignment="1" applyProtection="1">
      <alignment horizontal="left" vertical="center" wrapText="1"/>
      <protection/>
    </xf>
    <xf numFmtId="0" fontId="0" fillId="24" borderId="0" xfId="59" applyFont="1" applyFill="1" applyAlignment="1" applyProtection="1">
      <alignment vertical="center"/>
      <protection/>
    </xf>
    <xf numFmtId="0" fontId="23" fillId="24" borderId="0" xfId="0" applyFont="1" applyFill="1" applyAlignment="1" applyProtection="1">
      <alignment horizontal="left" vertical="center"/>
      <protection hidden="1"/>
    </xf>
    <xf numFmtId="0" fontId="22" fillId="24" borderId="0" xfId="0" applyFont="1" applyFill="1" applyAlignment="1" applyProtection="1">
      <alignment vertical="center"/>
      <protection hidden="1"/>
    </xf>
    <xf numFmtId="0" fontId="22" fillId="24" borderId="0" xfId="59" applyFont="1" applyFill="1" applyAlignment="1" applyProtection="1">
      <alignment horizontal="left" vertical="center"/>
      <protection hidden="1"/>
    </xf>
    <xf numFmtId="0" fontId="39" fillId="24" borderId="0" xfId="33" applyFont="1" applyFill="1" applyAlignment="1" applyProtection="1">
      <alignment horizontal="left" vertical="center"/>
      <protection hidden="1"/>
    </xf>
    <xf numFmtId="0" fontId="22" fillId="24" borderId="0" xfId="0" applyFont="1" applyFill="1" applyAlignment="1" applyProtection="1">
      <alignment horizontal="left" vertical="center"/>
      <protection hidden="1"/>
    </xf>
    <xf numFmtId="0" fontId="22" fillId="24" borderId="0" xfId="0" applyFont="1" applyFill="1" applyAlignment="1" applyProtection="1">
      <alignment horizontal="right" vertical="center"/>
      <protection hidden="1"/>
    </xf>
    <xf numFmtId="49" fontId="22" fillId="24" borderId="0" xfId="0" applyNumberFormat="1" applyFont="1" applyFill="1" applyAlignment="1" applyProtection="1">
      <alignment horizontal="left" vertical="center"/>
      <protection hidden="1"/>
    </xf>
    <xf numFmtId="0" fontId="23" fillId="24" borderId="0" xfId="0" applyFont="1" applyFill="1" applyAlignment="1" applyProtection="1">
      <alignment vertical="center"/>
      <protection hidden="1"/>
    </xf>
    <xf numFmtId="0" fontId="24" fillId="24" borderId="0" xfId="0" applyFont="1" applyFill="1" applyAlignment="1" applyProtection="1">
      <alignment horizontal="center" vertical="center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0" fontId="28" fillId="24" borderId="61" xfId="0" applyFont="1" applyFill="1" applyBorder="1" applyAlignment="1" applyProtection="1">
      <alignment horizontal="center" vertical="center"/>
      <protection hidden="1"/>
    </xf>
    <xf numFmtId="0" fontId="28" fillId="24" borderId="62" xfId="0" applyFont="1" applyFill="1" applyBorder="1" applyAlignment="1" applyProtection="1">
      <alignment horizontal="center" vertical="center"/>
      <protection hidden="1"/>
    </xf>
    <xf numFmtId="0" fontId="28" fillId="24" borderId="63" xfId="0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28" fillId="24" borderId="57" xfId="0" applyFont="1" applyFill="1" applyBorder="1" applyAlignment="1" applyProtection="1">
      <alignment horizontal="center" vertical="center"/>
      <protection hidden="1"/>
    </xf>
    <xf numFmtId="49" fontId="28" fillId="24" borderId="0" xfId="0" applyNumberFormat="1" applyFont="1" applyFill="1" applyBorder="1" applyAlignment="1" applyProtection="1">
      <alignment horizontal="left" vertical="center"/>
      <protection hidden="1"/>
    </xf>
    <xf numFmtId="0" fontId="30" fillId="24" borderId="0" xfId="0" applyFont="1" applyFill="1" applyAlignment="1" applyProtection="1">
      <alignment vertical="center"/>
      <protection hidden="1"/>
    </xf>
    <xf numFmtId="0" fontId="28" fillId="24" borderId="0" xfId="0" applyFont="1" applyFill="1" applyBorder="1" applyAlignment="1" applyProtection="1">
      <alignment horizontal="center" vertical="center"/>
      <protection hidden="1"/>
    </xf>
    <xf numFmtId="0" fontId="28" fillId="24" borderId="0" xfId="0" applyFont="1" applyFill="1" applyAlignment="1" applyProtection="1">
      <alignment vertical="center"/>
      <protection hidden="1"/>
    </xf>
    <xf numFmtId="49" fontId="28" fillId="24" borderId="21" xfId="0" applyNumberFormat="1" applyFont="1" applyFill="1" applyBorder="1" applyAlignment="1" applyProtection="1">
      <alignment horizontal="left" vertical="center"/>
      <protection hidden="1"/>
    </xf>
    <xf numFmtId="0" fontId="28" fillId="24" borderId="0" xfId="0" applyFont="1" applyFill="1" applyBorder="1" applyAlignment="1" applyProtection="1">
      <alignment horizontal="left" vertical="center" wrapText="1"/>
      <protection hidden="1"/>
    </xf>
    <xf numFmtId="0" fontId="28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 wrapText="1"/>
      <protection hidden="1"/>
    </xf>
    <xf numFmtId="9" fontId="28" fillId="24" borderId="0" xfId="0" applyNumberFormat="1" applyFont="1" applyFill="1" applyBorder="1" applyAlignment="1" applyProtection="1">
      <alignment horizontal="center" vertical="center"/>
      <protection/>
    </xf>
    <xf numFmtId="9" fontId="28" fillId="24" borderId="0" xfId="0" applyNumberFormat="1" applyFont="1" applyFill="1" applyAlignment="1" applyProtection="1">
      <alignment horizontal="center" vertical="center"/>
      <protection locked="0"/>
    </xf>
    <xf numFmtId="176" fontId="28" fillId="24" borderId="0" xfId="0" applyNumberFormat="1" applyFont="1" applyFill="1" applyAlignment="1" applyProtection="1">
      <alignment horizontal="center" vertical="center"/>
      <protection/>
    </xf>
    <xf numFmtId="0" fontId="28" fillId="24" borderId="60" xfId="0" applyFont="1" applyFill="1" applyBorder="1" applyAlignment="1" applyProtection="1">
      <alignment horizontal="left" vertical="center" wrapText="1"/>
      <protection hidden="1"/>
    </xf>
    <xf numFmtId="9" fontId="28" fillId="24" borderId="0" xfId="0" applyNumberFormat="1" applyFont="1" applyFill="1" applyBorder="1" applyAlignment="1" applyProtection="1">
      <alignment horizontal="center" vertical="center"/>
      <protection locked="0"/>
    </xf>
    <xf numFmtId="3" fontId="28" fillId="24" borderId="17" xfId="0" applyNumberFormat="1" applyFont="1" applyFill="1" applyBorder="1" applyAlignment="1" applyProtection="1">
      <alignment horizontal="right" vertical="center"/>
      <protection locked="0"/>
    </xf>
    <xf numFmtId="49" fontId="40" fillId="24" borderId="21" xfId="0" applyNumberFormat="1" applyFont="1" applyFill="1" applyBorder="1" applyAlignment="1" applyProtection="1">
      <alignment horizontal="left" vertical="center"/>
      <protection hidden="1"/>
    </xf>
    <xf numFmtId="0" fontId="41" fillId="24" borderId="0" xfId="0" applyFont="1" applyFill="1" applyBorder="1" applyAlignment="1" applyProtection="1">
      <alignment vertical="center" wrapText="1"/>
      <protection hidden="1"/>
    </xf>
    <xf numFmtId="0" fontId="40" fillId="24" borderId="0" xfId="0" applyFont="1" applyFill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30" fillId="24" borderId="21" xfId="0" applyFont="1" applyFill="1" applyBorder="1" applyAlignment="1" applyProtection="1">
      <alignment vertical="center" wrapText="1"/>
      <protection hidden="1"/>
    </xf>
    <xf numFmtId="0" fontId="28" fillId="24" borderId="21" xfId="0" applyFont="1" applyFill="1" applyBorder="1" applyAlignment="1" applyProtection="1">
      <alignment vertical="center" wrapText="1"/>
      <protection hidden="1"/>
    </xf>
    <xf numFmtId="3" fontId="28" fillId="20" borderId="21" xfId="0" applyNumberFormat="1" applyFont="1" applyFill="1" applyBorder="1" applyAlignment="1" applyProtection="1">
      <alignment horizontal="right" vertical="center"/>
      <protection locked="0"/>
    </xf>
    <xf numFmtId="0" fontId="22" fillId="24" borderId="0" xfId="59" applyFont="1" applyFill="1" applyAlignment="1" applyProtection="1">
      <alignment horizontal="left" vertical="center"/>
      <protection hidden="1"/>
    </xf>
    <xf numFmtId="0" fontId="0" fillId="24" borderId="0" xfId="0" applyNumberFormat="1" applyFont="1" applyFill="1" applyAlignment="1" applyProtection="1">
      <alignment horizontal="left" vertical="center"/>
      <protection/>
    </xf>
    <xf numFmtId="49" fontId="0" fillId="24" borderId="0" xfId="33" applyNumberFormat="1" applyFont="1" applyFill="1" applyBorder="1" applyAlignment="1" applyProtection="1">
      <alignment horizontal="left" vertical="center"/>
      <protection/>
    </xf>
    <xf numFmtId="0" fontId="0" fillId="24" borderId="0" xfId="33" applyFont="1" applyFill="1" applyBorder="1" applyAlignment="1" applyProtection="1">
      <alignment horizontal="left" vertical="center" wrapText="1"/>
      <protection/>
    </xf>
    <xf numFmtId="9" fontId="0" fillId="24" borderId="0" xfId="33" applyNumberFormat="1" applyFont="1" applyFill="1" applyAlignment="1" applyProtection="1">
      <alignment horizontal="center" vertical="center"/>
      <protection/>
    </xf>
    <xf numFmtId="9" fontId="0" fillId="24" borderId="0" xfId="33" applyNumberFormat="1" applyFont="1" applyFill="1" applyBorder="1" applyAlignment="1" applyProtection="1">
      <alignment horizontal="center" vertical="center"/>
      <protection/>
    </xf>
    <xf numFmtId="0" fontId="0" fillId="24" borderId="61" xfId="0" applyFont="1" applyFill="1" applyBorder="1" applyAlignment="1" applyProtection="1">
      <alignment horizontal="center" vertical="center"/>
      <protection/>
    </xf>
    <xf numFmtId="0" fontId="0" fillId="24" borderId="62" xfId="0" applyFont="1" applyFill="1" applyBorder="1" applyAlignment="1" applyProtection="1">
      <alignment horizontal="center" vertical="center"/>
      <protection/>
    </xf>
    <xf numFmtId="0" fontId="0" fillId="24" borderId="63" xfId="0" applyFont="1" applyFill="1" applyBorder="1" applyAlignment="1" applyProtection="1">
      <alignment horizontal="center" vertical="center"/>
      <protection/>
    </xf>
    <xf numFmtId="0" fontId="0" fillId="24" borderId="57" xfId="0" applyFont="1" applyFill="1" applyBorder="1" applyAlignment="1" applyProtection="1">
      <alignment horizontal="center" vertical="center"/>
      <protection/>
    </xf>
    <xf numFmtId="0" fontId="0" fillId="24" borderId="60" xfId="0" applyFont="1" applyFill="1" applyBorder="1" applyAlignment="1" applyProtection="1">
      <alignment horizontal="left" vertical="center" wrapText="1"/>
      <protection/>
    </xf>
    <xf numFmtId="3" fontId="0" fillId="24" borderId="17" xfId="0" applyNumberFormat="1" applyFont="1" applyFill="1" applyBorder="1" applyAlignment="1" applyProtection="1">
      <alignment horizontal="right" vertical="center"/>
      <protection locked="0"/>
    </xf>
    <xf numFmtId="2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Font="1" applyFill="1" applyAlignment="1" applyProtection="1">
      <alignment horizontal="left" vertical="center"/>
      <protection hidden="1"/>
    </xf>
    <xf numFmtId="0" fontId="0" fillId="24" borderId="0" xfId="0" applyFont="1" applyFill="1" applyAlignment="1" applyProtection="1">
      <alignment vertical="center"/>
      <protection hidden="1"/>
    </xf>
    <xf numFmtId="0" fontId="0" fillId="24" borderId="0" xfId="59" applyFont="1" applyFill="1" applyAlignment="1" applyProtection="1">
      <alignment horizontal="left" vertical="center"/>
      <protection hidden="1"/>
    </xf>
    <xf numFmtId="0" fontId="0" fillId="24" borderId="0" xfId="33" applyFont="1" applyFill="1" applyAlignment="1" applyProtection="1">
      <alignment vertical="center"/>
      <protection hidden="1"/>
    </xf>
    <xf numFmtId="0" fontId="0" fillId="24" borderId="0" xfId="0" applyFont="1" applyFill="1" applyAlignment="1" applyProtection="1">
      <alignment horizontal="right" vertical="center"/>
      <protection hidden="1"/>
    </xf>
    <xf numFmtId="0" fontId="26" fillId="24" borderId="0" xfId="0" applyFont="1" applyFill="1" applyAlignment="1" applyProtection="1">
      <alignment vertical="center"/>
      <protection hidden="1"/>
    </xf>
    <xf numFmtId="0" fontId="26" fillId="24" borderId="0" xfId="0" applyFont="1" applyFill="1" applyAlignment="1" applyProtection="1">
      <alignment horizontal="center" vertical="center"/>
      <protection hidden="1"/>
    </xf>
    <xf numFmtId="0" fontId="0" fillId="24" borderId="25" xfId="0" applyFont="1" applyFill="1" applyBorder="1" applyAlignment="1" applyProtection="1">
      <alignment horizontal="center" vertical="center"/>
      <protection hidden="1"/>
    </xf>
    <xf numFmtId="0" fontId="0" fillId="24" borderId="61" xfId="0" applyFont="1" applyFill="1" applyBorder="1" applyAlignment="1" applyProtection="1">
      <alignment horizontal="center" vertical="center"/>
      <protection hidden="1"/>
    </xf>
    <xf numFmtId="0" fontId="0" fillId="24" borderId="62" xfId="0" applyFont="1" applyFill="1" applyBorder="1" applyAlignment="1" applyProtection="1">
      <alignment horizontal="center" vertical="center"/>
      <protection hidden="1"/>
    </xf>
    <xf numFmtId="0" fontId="0" fillId="24" borderId="63" xfId="0" applyFont="1" applyFill="1" applyBorder="1" applyAlignment="1" applyProtection="1">
      <alignment horizontal="center" vertical="center"/>
      <protection hidden="1"/>
    </xf>
    <xf numFmtId="0" fontId="0" fillId="24" borderId="17" xfId="0" applyFont="1" applyFill="1" applyBorder="1" applyAlignment="1" applyProtection="1">
      <alignment horizontal="center" vertical="center"/>
      <protection hidden="1"/>
    </xf>
    <xf numFmtId="0" fontId="0" fillId="24" borderId="57" xfId="0" applyFont="1" applyFill="1" applyBorder="1" applyAlignment="1" applyProtection="1">
      <alignment horizontal="center" vertical="center"/>
      <protection hidden="1"/>
    </xf>
    <xf numFmtId="49" fontId="0" fillId="24" borderId="0" xfId="0" applyNumberFormat="1" applyFont="1" applyFill="1" applyBorder="1" applyAlignment="1" applyProtection="1">
      <alignment horizontal="left" vertical="center"/>
      <protection hidden="1"/>
    </xf>
    <xf numFmtId="0" fontId="0" fillId="24" borderId="0" xfId="0" applyFont="1" applyFill="1" applyBorder="1" applyAlignment="1" applyProtection="1">
      <alignment horizontal="center" vertical="center"/>
      <protection hidden="1"/>
    </xf>
    <xf numFmtId="49" fontId="0" fillId="24" borderId="21" xfId="0" applyNumberFormat="1" applyFont="1" applyFill="1" applyBorder="1" applyAlignment="1" applyProtection="1">
      <alignment horizontal="left" vertical="center"/>
      <protection hidden="1"/>
    </xf>
    <xf numFmtId="0" fontId="0" fillId="24" borderId="0" xfId="0" applyFont="1" applyFill="1" applyBorder="1" applyAlignment="1" applyProtection="1">
      <alignment horizontal="left" vertical="center" wrapText="1"/>
      <protection hidden="1"/>
    </xf>
    <xf numFmtId="0" fontId="27" fillId="24" borderId="0" xfId="0" applyFont="1" applyFill="1" applyBorder="1" applyAlignment="1" applyProtection="1">
      <alignment horizontal="left" vertical="center" wrapText="1"/>
      <protection hidden="1"/>
    </xf>
    <xf numFmtId="0" fontId="23" fillId="24" borderId="0" xfId="0" applyFont="1" applyFill="1" applyAlignment="1" applyProtection="1">
      <alignment horizontal="left" vertical="center"/>
      <protection/>
    </xf>
    <xf numFmtId="49" fontId="28" fillId="24" borderId="21" xfId="0" applyNumberFormat="1" applyFont="1" applyFill="1" applyBorder="1" applyAlignment="1" applyProtection="1">
      <alignment horizontal="center" vertical="center"/>
      <protection/>
    </xf>
    <xf numFmtId="0" fontId="42" fillId="24" borderId="64" xfId="0" applyFont="1" applyFill="1" applyBorder="1" applyAlignment="1" applyProtection="1">
      <alignment horizontal="center" vertical="center"/>
      <protection/>
    </xf>
    <xf numFmtId="0" fontId="42" fillId="24" borderId="24" xfId="0" applyFont="1" applyFill="1" applyBorder="1" applyAlignment="1" applyProtection="1">
      <alignment horizontal="center" vertical="center"/>
      <protection/>
    </xf>
    <xf numFmtId="0" fontId="28" fillId="24" borderId="21" xfId="0" applyFont="1" applyFill="1" applyBorder="1" applyAlignment="1" applyProtection="1">
      <alignment horizontal="center" vertical="center"/>
      <protection/>
    </xf>
    <xf numFmtId="0" fontId="43" fillId="24" borderId="0" xfId="0" applyFont="1" applyFill="1" applyAlignment="1" applyProtection="1">
      <alignment vertical="center"/>
      <protection/>
    </xf>
    <xf numFmtId="0" fontId="43" fillId="24" borderId="0" xfId="0" applyFont="1" applyFill="1" applyBorder="1" applyAlignment="1" applyProtection="1">
      <alignment vertical="center"/>
      <protection/>
    </xf>
    <xf numFmtId="0" fontId="44" fillId="24" borderId="0" xfId="0" applyFont="1" applyFill="1" applyBorder="1" applyAlignment="1" applyProtection="1">
      <alignment horizontal="left" vertical="center"/>
      <protection/>
    </xf>
    <xf numFmtId="49" fontId="28" fillId="24" borderId="21" xfId="0" applyNumberFormat="1" applyFont="1" applyFill="1" applyBorder="1" applyAlignment="1" applyProtection="1">
      <alignment horizontal="left" vertical="center"/>
      <protection/>
    </xf>
    <xf numFmtId="2" fontId="28" fillId="24" borderId="0" xfId="0" applyNumberFormat="1" applyFont="1" applyFill="1" applyBorder="1" applyAlignment="1" applyProtection="1">
      <alignment vertical="center" wrapText="1"/>
      <protection/>
    </xf>
    <xf numFmtId="3" fontId="28" fillId="24" borderId="0" xfId="0" applyNumberFormat="1" applyFont="1" applyFill="1" applyBorder="1" applyAlignment="1" applyProtection="1">
      <alignment horizontal="center" vertical="center"/>
      <protection/>
    </xf>
    <xf numFmtId="0" fontId="30" fillId="24" borderId="0" xfId="0" applyFont="1" applyFill="1" applyBorder="1" applyAlignment="1" applyProtection="1">
      <alignment horizontal="left" vertical="center"/>
      <protection/>
    </xf>
    <xf numFmtId="0" fontId="28" fillId="24" borderId="0" xfId="0" applyFont="1" applyFill="1" applyAlignment="1" applyProtection="1">
      <alignment vertical="center" wrapText="1"/>
      <protection/>
    </xf>
    <xf numFmtId="0" fontId="28" fillId="24" borderId="0" xfId="0" applyFont="1" applyFill="1" applyBorder="1" applyAlignment="1" applyProtection="1">
      <alignment vertical="center" wrapText="1"/>
      <protection/>
    </xf>
    <xf numFmtId="0" fontId="30" fillId="24" borderId="64" xfId="0" applyFont="1" applyFill="1" applyBorder="1" applyAlignment="1" applyProtection="1">
      <alignment horizontal="left" vertical="center"/>
      <protection/>
    </xf>
    <xf numFmtId="0" fontId="30" fillId="24" borderId="24" xfId="0" applyFont="1" applyFill="1" applyBorder="1" applyAlignment="1" applyProtection="1">
      <alignment horizontal="left" vertical="center"/>
      <protection/>
    </xf>
    <xf numFmtId="3" fontId="28" fillId="24" borderId="0" xfId="0" applyNumberFormat="1" applyFont="1" applyFill="1" applyBorder="1" applyAlignment="1" applyProtection="1">
      <alignment vertical="center"/>
      <protection/>
    </xf>
    <xf numFmtId="3" fontId="28" fillId="24" borderId="0" xfId="0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/>
      <protection locked="0"/>
    </xf>
    <xf numFmtId="3" fontId="28" fillId="24" borderId="0" xfId="0" applyNumberFormat="1" applyFont="1" applyFill="1" applyBorder="1" applyAlignment="1" applyProtection="1">
      <alignment horizontal="right" vertical="center"/>
      <protection locked="0"/>
    </xf>
    <xf numFmtId="49" fontId="40" fillId="24" borderId="21" xfId="0" applyNumberFormat="1" applyFont="1" applyFill="1" applyBorder="1" applyAlignment="1" applyProtection="1">
      <alignment horizontal="left" vertical="center"/>
      <protection/>
    </xf>
    <xf numFmtId="3" fontId="40" fillId="24" borderId="21" xfId="0" applyNumberFormat="1" applyFont="1" applyFill="1" applyBorder="1" applyAlignment="1" applyProtection="1">
      <alignment horizontal="right" vertical="center"/>
      <protection locked="0"/>
    </xf>
    <xf numFmtId="49" fontId="28" fillId="24" borderId="21" xfId="0" applyNumberFormat="1" applyFont="1" applyFill="1" applyBorder="1" applyAlignment="1" applyProtection="1">
      <alignment horizontal="left" vertical="center" wrapText="1"/>
      <protection/>
    </xf>
    <xf numFmtId="3" fontId="28" fillId="24" borderId="0" xfId="0" applyNumberFormat="1" applyFont="1" applyFill="1" applyAlignment="1" applyProtection="1">
      <alignment vertical="center"/>
      <protection/>
    </xf>
    <xf numFmtId="0" fontId="44" fillId="24" borderId="0" xfId="0" applyFont="1" applyFill="1" applyAlignment="1" applyProtection="1">
      <alignment vertical="center"/>
      <protection/>
    </xf>
    <xf numFmtId="0" fontId="44" fillId="24" borderId="0" xfId="0" applyFont="1" applyFill="1" applyBorder="1" applyAlignment="1" applyProtection="1">
      <alignment vertical="center"/>
      <protection/>
    </xf>
    <xf numFmtId="0" fontId="30" fillId="24" borderId="64" xfId="0" applyFont="1" applyFill="1" applyBorder="1" applyAlignment="1" applyProtection="1">
      <alignment vertical="center"/>
      <protection/>
    </xf>
    <xf numFmtId="0" fontId="30" fillId="24" borderId="24" xfId="0" applyFont="1" applyFill="1" applyBorder="1" applyAlignment="1" applyProtection="1">
      <alignment vertical="center"/>
      <protection/>
    </xf>
    <xf numFmtId="175" fontId="28" fillId="24" borderId="0" xfId="0" applyNumberFormat="1" applyFont="1" applyFill="1" applyBorder="1" applyAlignment="1" applyProtection="1">
      <alignment horizontal="center" vertical="center"/>
      <protection/>
    </xf>
    <xf numFmtId="49" fontId="28" fillId="24" borderId="0" xfId="0" applyNumberFormat="1" applyFont="1" applyFill="1" applyAlignment="1" applyProtection="1">
      <alignment horizontal="left" vertical="center"/>
      <protection/>
    </xf>
    <xf numFmtId="0" fontId="30" fillId="24" borderId="0" xfId="0" applyFont="1" applyFill="1" applyAlignment="1" applyProtection="1">
      <alignment vertical="center"/>
      <protection/>
    </xf>
    <xf numFmtId="175" fontId="28" fillId="24" borderId="0" xfId="0" applyNumberFormat="1" applyFont="1" applyFill="1" applyAlignment="1" applyProtection="1">
      <alignment vertical="center"/>
      <protection/>
    </xf>
    <xf numFmtId="1" fontId="22" fillId="24" borderId="0" xfId="0" applyNumberFormat="1" applyFont="1" applyFill="1" applyAlignment="1" applyProtection="1">
      <alignment vertical="center"/>
      <protection/>
    </xf>
    <xf numFmtId="3" fontId="30" fillId="24" borderId="21" xfId="0" applyNumberFormat="1" applyFont="1" applyFill="1" applyBorder="1" applyAlignment="1" applyProtection="1">
      <alignment horizontal="right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/>
      <protection locked="0"/>
    </xf>
    <xf numFmtId="176" fontId="28" fillId="24" borderId="21" xfId="65" applyNumberFormat="1" applyFont="1" applyFill="1" applyBorder="1" applyAlignment="1" applyProtection="1">
      <alignment vertical="center"/>
      <protection locked="0"/>
    </xf>
    <xf numFmtId="3" fontId="41" fillId="24" borderId="21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ont="1" applyFill="1" applyBorder="1" applyAlignment="1" applyProtection="1">
      <alignment horizontal="center" vertical="top"/>
      <protection locked="0"/>
    </xf>
    <xf numFmtId="0" fontId="26" fillId="0" borderId="49" xfId="0" applyFont="1" applyBorder="1" applyAlignment="1" applyProtection="1">
      <alignment horizontal="left" vertical="center" wrapText="1"/>
      <protection/>
    </xf>
    <xf numFmtId="0" fontId="26" fillId="0" borderId="48" xfId="0" applyFont="1" applyFill="1" applyBorder="1" applyAlignment="1" applyProtection="1">
      <alignment horizontal="center" vertical="center" wrapText="1"/>
      <protection/>
    </xf>
    <xf numFmtId="0" fontId="26" fillId="24" borderId="48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vertical="center" wrapText="1"/>
      <protection/>
    </xf>
    <xf numFmtId="9" fontId="26" fillId="24" borderId="21" xfId="0" applyNumberFormat="1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vertical="center"/>
      <protection/>
    </xf>
    <xf numFmtId="9" fontId="26" fillId="24" borderId="21" xfId="0" applyNumberFormat="1" applyFont="1" applyFill="1" applyBorder="1" applyAlignment="1" applyProtection="1">
      <alignment horizontal="center" vertical="center"/>
      <protection/>
    </xf>
    <xf numFmtId="0" fontId="26" fillId="24" borderId="21" xfId="0" applyFont="1" applyFill="1" applyBorder="1" applyAlignment="1" applyProtection="1">
      <alignment horizontal="center" vertical="center"/>
      <protection/>
    </xf>
    <xf numFmtId="0" fontId="26" fillId="24" borderId="21" xfId="0" applyFont="1" applyFill="1" applyBorder="1" applyAlignment="1" applyProtection="1">
      <alignment horizontal="centerContinuous" vertical="center"/>
      <protection/>
    </xf>
    <xf numFmtId="176" fontId="26" fillId="24" borderId="21" xfId="0" applyNumberFormat="1" applyFont="1" applyFill="1" applyBorder="1" applyAlignment="1" applyProtection="1">
      <alignment horizontal="center" vertical="center" wrapText="1"/>
      <protection/>
    </xf>
    <xf numFmtId="0" fontId="0" fillId="24" borderId="36" xfId="60" applyFont="1" applyFill="1" applyBorder="1" applyProtection="1">
      <alignment/>
      <protection/>
    </xf>
    <xf numFmtId="0" fontId="0" fillId="24" borderId="36" xfId="60" applyFont="1" applyFill="1" applyBorder="1" applyAlignment="1" applyProtection="1">
      <alignment wrapText="1"/>
      <protection/>
    </xf>
    <xf numFmtId="0" fontId="0" fillId="24" borderId="36" xfId="0" applyFont="1" applyFill="1" applyBorder="1" applyAlignment="1" applyProtection="1">
      <alignment wrapText="1"/>
      <protection/>
    </xf>
    <xf numFmtId="3" fontId="0" fillId="24" borderId="21" xfId="60" applyNumberFormat="1" applyFont="1" applyFill="1" applyBorder="1" applyAlignment="1" applyProtection="1">
      <alignment horizontal="right" vertical="top"/>
      <protection locked="0"/>
    </xf>
    <xf numFmtId="3" fontId="0" fillId="24" borderId="23" xfId="60" applyNumberFormat="1" applyFont="1" applyFill="1" applyBorder="1" applyAlignment="1" applyProtection="1">
      <alignment horizontal="right" vertical="top"/>
      <protection locked="0"/>
    </xf>
    <xf numFmtId="3" fontId="26" fillId="24" borderId="21" xfId="60" applyNumberFormat="1" applyFont="1" applyFill="1" applyBorder="1" applyAlignment="1" applyProtection="1">
      <alignment horizontal="right" vertical="top"/>
      <protection/>
    </xf>
    <xf numFmtId="3" fontId="26" fillId="24" borderId="23" xfId="60" applyNumberFormat="1" applyFont="1" applyFill="1" applyBorder="1" applyAlignment="1" applyProtection="1">
      <alignment horizontal="right" vertical="top"/>
      <protection/>
    </xf>
    <xf numFmtId="0" fontId="0" fillId="24" borderId="21" xfId="60" applyFont="1" applyFill="1" applyBorder="1" applyAlignment="1" applyProtection="1">
      <alignment horizontal="right" vertical="top"/>
      <protection locked="0"/>
    </xf>
    <xf numFmtId="0" fontId="0" fillId="24" borderId="23" xfId="60" applyFont="1" applyFill="1" applyBorder="1" applyAlignment="1" applyProtection="1">
      <alignment horizontal="right" vertical="top"/>
      <protection locked="0"/>
    </xf>
    <xf numFmtId="0" fontId="26" fillId="24" borderId="37" xfId="0" applyFont="1" applyFill="1" applyBorder="1" applyAlignment="1" applyProtection="1">
      <alignment wrapText="1"/>
      <protection/>
    </xf>
    <xf numFmtId="3" fontId="26" fillId="24" borderId="27" xfId="60" applyNumberFormat="1" applyFont="1" applyFill="1" applyBorder="1" applyAlignment="1" applyProtection="1">
      <alignment horizontal="right" vertical="top"/>
      <protection/>
    </xf>
    <xf numFmtId="3" fontId="26" fillId="24" borderId="28" xfId="60" applyNumberFormat="1" applyFont="1" applyFill="1" applyBorder="1" applyAlignment="1" applyProtection="1">
      <alignment horizontal="right" vertical="top"/>
      <protection/>
    </xf>
    <xf numFmtId="0" fontId="0" fillId="24" borderId="0" xfId="60" applyFont="1" applyFill="1" applyProtection="1">
      <alignment/>
      <protection/>
    </xf>
    <xf numFmtId="0" fontId="26" fillId="24" borderId="12" xfId="0" applyFont="1" applyFill="1" applyBorder="1" applyAlignment="1" applyProtection="1">
      <alignment wrapText="1"/>
      <protection/>
    </xf>
    <xf numFmtId="3" fontId="0" fillId="24" borderId="40" xfId="60" applyNumberFormat="1" applyFont="1" applyFill="1" applyBorder="1" applyProtection="1">
      <alignment/>
      <protection/>
    </xf>
    <xf numFmtId="3" fontId="0" fillId="24" borderId="15" xfId="60" applyNumberFormat="1" applyFont="1" applyFill="1" applyBorder="1" applyProtection="1">
      <alignment/>
      <protection/>
    </xf>
    <xf numFmtId="0" fontId="0" fillId="24" borderId="38" xfId="0" applyFont="1" applyFill="1" applyBorder="1" applyAlignment="1" applyProtection="1">
      <alignment wrapText="1"/>
      <protection/>
    </xf>
    <xf numFmtId="3" fontId="0" fillId="24" borderId="42" xfId="60" applyNumberFormat="1" applyFont="1" applyFill="1" applyBorder="1" applyAlignment="1" applyProtection="1">
      <alignment horizontal="right" vertical="top"/>
      <protection locked="0"/>
    </xf>
    <xf numFmtId="3" fontId="0" fillId="24" borderId="43" xfId="60" applyNumberFormat="1" applyFont="1" applyFill="1" applyBorder="1" applyAlignment="1" applyProtection="1">
      <alignment horizontal="right" vertical="top"/>
      <protection locked="0"/>
    </xf>
    <xf numFmtId="0" fontId="26" fillId="24" borderId="21" xfId="60" applyFont="1" applyFill="1" applyBorder="1" applyAlignment="1" applyProtection="1">
      <alignment horizontal="right" vertical="top"/>
      <protection/>
    </xf>
    <xf numFmtId="0" fontId="26" fillId="24" borderId="23" xfId="60" applyFont="1" applyFill="1" applyBorder="1" applyAlignment="1" applyProtection="1">
      <alignment horizontal="right" vertical="top"/>
      <protection/>
    </xf>
    <xf numFmtId="0" fontId="0" fillId="24" borderId="21" xfId="56" applyFont="1" applyFill="1" applyBorder="1" applyAlignment="1" applyProtection="1">
      <alignment horizontal="right" vertical="top"/>
      <protection locked="0"/>
    </xf>
    <xf numFmtId="3" fontId="0" fillId="0" borderId="21" xfId="60" applyNumberFormat="1" applyFont="1" applyBorder="1" applyAlignment="1" applyProtection="1">
      <alignment horizontal="right" vertical="top"/>
      <protection/>
    </xf>
    <xf numFmtId="3" fontId="0" fillId="0" borderId="23" xfId="60" applyNumberFormat="1" applyFont="1" applyBorder="1" applyAlignment="1" applyProtection="1">
      <alignment horizontal="right" vertical="top"/>
      <protection/>
    </xf>
    <xf numFmtId="3" fontId="26" fillId="0" borderId="21" xfId="60" applyNumberFormat="1" applyFont="1" applyBorder="1" applyAlignment="1" applyProtection="1">
      <alignment horizontal="right" vertical="top" wrapText="1"/>
      <protection/>
    </xf>
    <xf numFmtId="3" fontId="26" fillId="0" borderId="23" xfId="60" applyNumberFormat="1" applyFont="1" applyBorder="1" applyAlignment="1" applyProtection="1">
      <alignment horizontal="right" vertical="top" wrapText="1"/>
      <protection/>
    </xf>
    <xf numFmtId="3" fontId="0" fillId="0" borderId="21" xfId="0" applyNumberFormat="1" applyFont="1" applyBorder="1" applyAlignment="1" applyProtection="1">
      <alignment horizontal="right" vertical="top"/>
      <protection locked="0"/>
    </xf>
    <xf numFmtId="3" fontId="0" fillId="0" borderId="23" xfId="0" applyNumberFormat="1" applyFont="1" applyBorder="1" applyAlignment="1" applyProtection="1">
      <alignment horizontal="right" vertical="top"/>
      <protection locked="0"/>
    </xf>
    <xf numFmtId="3" fontId="0" fillId="0" borderId="25" xfId="60" applyNumberFormat="1" applyFont="1" applyBorder="1" applyAlignment="1" applyProtection="1">
      <alignment horizontal="right" vertical="top"/>
      <protection locked="0"/>
    </xf>
    <xf numFmtId="3" fontId="0" fillId="0" borderId="26" xfId="60" applyNumberFormat="1" applyFont="1" applyBorder="1" applyAlignment="1" applyProtection="1">
      <alignment horizontal="right" vertical="top"/>
      <protection locked="0"/>
    </xf>
    <xf numFmtId="3" fontId="0" fillId="0" borderId="0" xfId="60" applyNumberFormat="1" applyFont="1" applyProtection="1">
      <alignment/>
      <protection/>
    </xf>
    <xf numFmtId="3" fontId="0" fillId="20" borderId="42" xfId="0" applyNumberFormat="1" applyFont="1" applyFill="1" applyBorder="1" applyAlignment="1" applyProtection="1">
      <alignment wrapText="1"/>
      <protection/>
    </xf>
    <xf numFmtId="3" fontId="0" fillId="20" borderId="43" xfId="0" applyNumberFormat="1" applyFont="1" applyFill="1" applyBorder="1" applyAlignment="1" applyProtection="1">
      <alignment wrapText="1"/>
      <protection/>
    </xf>
    <xf numFmtId="3" fontId="0" fillId="24" borderId="27" xfId="0" applyNumberFormat="1" applyFont="1" applyFill="1" applyBorder="1" applyAlignment="1" applyProtection="1">
      <alignment horizontal="right" vertical="top" wrapText="1"/>
      <protection locked="0"/>
    </xf>
    <xf numFmtId="3" fontId="0" fillId="24" borderId="28" xfId="0" applyNumberFormat="1" applyFont="1" applyFill="1" applyBorder="1" applyAlignment="1" applyProtection="1">
      <alignment horizontal="right" vertical="top" wrapText="1"/>
      <protection locked="0"/>
    </xf>
    <xf numFmtId="3" fontId="0" fillId="24" borderId="0" xfId="0" applyNumberFormat="1" applyFont="1" applyFill="1" applyBorder="1" applyAlignment="1" applyProtection="1">
      <alignment wrapText="1"/>
      <protection/>
    </xf>
    <xf numFmtId="3" fontId="0" fillId="0" borderId="0" xfId="60" applyNumberFormat="1" applyFont="1" applyBorder="1" applyProtection="1">
      <alignment/>
      <protection/>
    </xf>
    <xf numFmtId="3" fontId="0" fillId="24" borderId="21" xfId="0" applyNumberFormat="1" applyFont="1" applyFill="1" applyBorder="1" applyAlignment="1" applyProtection="1">
      <alignment horizontal="right" vertical="top" wrapText="1"/>
      <protection locked="0"/>
    </xf>
    <xf numFmtId="3" fontId="0" fillId="24" borderId="23" xfId="0" applyNumberFormat="1" applyFont="1" applyFill="1" applyBorder="1" applyAlignment="1" applyProtection="1">
      <alignment horizontal="right" vertical="top" wrapText="1"/>
      <protection locked="0"/>
    </xf>
    <xf numFmtId="3" fontId="26" fillId="24" borderId="27" xfId="0" applyNumberFormat="1" applyFont="1" applyFill="1" applyBorder="1" applyAlignment="1" applyProtection="1">
      <alignment horizontal="right" vertical="top" wrapText="1"/>
      <protection/>
    </xf>
    <xf numFmtId="3" fontId="26" fillId="24" borderId="28" xfId="0" applyNumberFormat="1" applyFont="1" applyFill="1" applyBorder="1" applyAlignment="1" applyProtection="1">
      <alignment horizontal="right" vertical="top" wrapText="1"/>
      <protection/>
    </xf>
    <xf numFmtId="3" fontId="0" fillId="20" borderId="42" xfId="0" applyNumberFormat="1" applyFont="1" applyFill="1" applyBorder="1" applyAlignment="1" applyProtection="1">
      <alignment horizontal="right" vertical="top" wrapText="1"/>
      <protection/>
    </xf>
    <xf numFmtId="3" fontId="0" fillId="20" borderId="43" xfId="0" applyNumberFormat="1" applyFont="1" applyFill="1" applyBorder="1" applyAlignment="1" applyProtection="1">
      <alignment horizontal="right" vertical="top" wrapText="1"/>
      <protection/>
    </xf>
    <xf numFmtId="3" fontId="26" fillId="24" borderId="21" xfId="0" applyNumberFormat="1" applyFont="1" applyFill="1" applyBorder="1" applyAlignment="1" applyProtection="1">
      <alignment horizontal="right" vertical="top" wrapText="1"/>
      <protection/>
    </xf>
    <xf numFmtId="3" fontId="26" fillId="24" borderId="23" xfId="0" applyNumberFormat="1" applyFont="1" applyFill="1" applyBorder="1" applyAlignment="1" applyProtection="1">
      <alignment horizontal="right" vertical="top" wrapText="1"/>
      <protection/>
    </xf>
    <xf numFmtId="3" fontId="0" fillId="0" borderId="21" xfId="0" applyNumberFormat="1" applyFont="1" applyFill="1" applyBorder="1" applyAlignment="1" applyProtection="1">
      <alignment horizontal="right" vertical="top"/>
      <protection/>
    </xf>
    <xf numFmtId="3" fontId="22" fillId="24" borderId="0" xfId="0" applyNumberFormat="1" applyFont="1" applyFill="1" applyAlignment="1" applyProtection="1">
      <alignment vertical="center"/>
      <protection/>
    </xf>
    <xf numFmtId="0" fontId="0" fillId="0" borderId="65" xfId="60" applyFont="1" applyFill="1" applyBorder="1" applyAlignment="1" applyProtection="1">
      <alignment horizontal="left" vertical="center" wrapText="1"/>
      <protection/>
    </xf>
    <xf numFmtId="0" fontId="0" fillId="0" borderId="36" xfId="60" applyFont="1" applyFill="1" applyBorder="1" applyProtection="1">
      <alignment/>
      <protection/>
    </xf>
    <xf numFmtId="0" fontId="0" fillId="0" borderId="36" xfId="60" applyFont="1" applyFill="1" applyBorder="1" applyAlignment="1" applyProtection="1">
      <alignment wrapText="1"/>
      <protection/>
    </xf>
    <xf numFmtId="0" fontId="0" fillId="0" borderId="36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41" fillId="24" borderId="21" xfId="44" applyNumberFormat="1" applyFont="1" applyFill="1" applyBorder="1" applyAlignment="1" applyProtection="1">
      <alignment horizontal="right" vertical="center"/>
      <protection/>
    </xf>
    <xf numFmtId="3" fontId="0" fillId="0" borderId="21" xfId="60" applyNumberFormat="1" applyFont="1" applyFill="1" applyBorder="1" applyAlignment="1" applyProtection="1">
      <alignment horizontal="right" vertical="top"/>
      <protection locked="0"/>
    </xf>
    <xf numFmtId="3" fontId="0" fillId="0" borderId="23" xfId="60" applyNumberFormat="1" applyFont="1" applyFill="1" applyBorder="1" applyAlignment="1" applyProtection="1">
      <alignment horizontal="right" vertical="top"/>
      <protection locked="0"/>
    </xf>
    <xf numFmtId="0" fontId="0" fillId="0" borderId="0" xfId="60" applyFont="1" applyFill="1">
      <alignment/>
      <protection/>
    </xf>
    <xf numFmtId="3" fontId="0" fillId="0" borderId="21" xfId="0" applyNumberFormat="1" applyFont="1" applyFill="1" applyBorder="1" applyAlignment="1" applyProtection="1">
      <alignment horizontal="right" vertical="top" wrapText="1"/>
      <protection/>
    </xf>
    <xf numFmtId="3" fontId="0" fillId="0" borderId="21" xfId="0" applyNumberFormat="1" applyFont="1" applyFill="1" applyBorder="1" applyAlignment="1" applyProtection="1">
      <alignment vertical="top"/>
      <protection/>
    </xf>
    <xf numFmtId="3" fontId="0" fillId="0" borderId="50" xfId="0" applyNumberFormat="1" applyFont="1" applyFill="1" applyBorder="1" applyAlignment="1" applyProtection="1">
      <alignment horizontal="right" vertical="top"/>
      <protection/>
    </xf>
    <xf numFmtId="3" fontId="0" fillId="0" borderId="28" xfId="0" applyNumberFormat="1" applyFont="1" applyFill="1" applyBorder="1" applyAlignment="1" applyProtection="1">
      <alignment horizontal="right" vertical="top"/>
      <protection/>
    </xf>
    <xf numFmtId="0" fontId="45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 applyFont="1" applyFill="1" applyProtection="1">
      <alignment/>
      <protection/>
    </xf>
    <xf numFmtId="0" fontId="0" fillId="0" borderId="0" xfId="56" applyFont="1">
      <alignment/>
      <protection/>
    </xf>
    <xf numFmtId="0" fontId="46" fillId="0" borderId="0" xfId="56" applyFont="1" applyAlignment="1">
      <alignment horizontal="center" vertical="center"/>
      <protection/>
    </xf>
    <xf numFmtId="0" fontId="0" fillId="0" borderId="0" xfId="56" applyFont="1" applyAlignment="1">
      <alignment horizontal="right" vertical="center"/>
      <protection/>
    </xf>
    <xf numFmtId="0" fontId="26" fillId="0" borderId="0" xfId="56" applyFont="1" applyAlignment="1">
      <alignment vertical="center"/>
      <protection/>
    </xf>
    <xf numFmtId="0" fontId="26" fillId="0" borderId="21" xfId="56" applyFont="1" applyBorder="1" applyAlignment="1">
      <alignment horizontal="center" vertical="center" wrapText="1"/>
      <protection/>
    </xf>
    <xf numFmtId="0" fontId="0" fillId="0" borderId="36" xfId="56" applyFont="1" applyBorder="1" applyAlignment="1">
      <alignment horizontal="center" vertical="center" wrapText="1"/>
      <protection/>
    </xf>
    <xf numFmtId="0" fontId="0" fillId="0" borderId="21" xfId="56" applyFont="1" applyBorder="1" applyAlignment="1">
      <alignment horizontal="center" vertical="center" wrapText="1"/>
      <protection/>
    </xf>
    <xf numFmtId="0" fontId="0" fillId="0" borderId="23" xfId="56" applyFont="1" applyBorder="1" applyAlignment="1">
      <alignment horizontal="center" vertical="center" wrapText="1"/>
      <protection/>
    </xf>
    <xf numFmtId="0" fontId="0" fillId="0" borderId="36" xfId="56" applyFont="1" applyBorder="1" applyAlignment="1">
      <alignment vertical="center" wrapText="1"/>
      <protection/>
    </xf>
    <xf numFmtId="0" fontId="0" fillId="0" borderId="37" xfId="56" applyFont="1" applyBorder="1" applyAlignment="1">
      <alignment vertical="center" wrapText="1"/>
      <protection/>
    </xf>
    <xf numFmtId="0" fontId="0" fillId="0" borderId="27" xfId="56" applyFont="1" applyBorder="1" applyAlignment="1">
      <alignment vertical="top" wrapText="1"/>
      <protection/>
    </xf>
    <xf numFmtId="0" fontId="0" fillId="0" borderId="28" xfId="56" applyFont="1" applyBorder="1" applyAlignment="1">
      <alignment vertical="top" wrapText="1"/>
      <protection/>
    </xf>
    <xf numFmtId="0" fontId="0" fillId="8" borderId="21" xfId="56" applyFont="1" applyFill="1" applyBorder="1" applyAlignment="1">
      <alignment vertical="top" wrapText="1"/>
      <protection/>
    </xf>
    <xf numFmtId="0" fontId="0" fillId="8" borderId="27" xfId="56" applyFont="1" applyFill="1" applyBorder="1" applyAlignment="1">
      <alignment vertical="top" wrapText="1"/>
      <protection/>
    </xf>
    <xf numFmtId="0" fontId="0" fillId="0" borderId="0" xfId="56" applyFont="1" applyBorder="1" applyAlignment="1">
      <alignment horizontal="justify" vertical="center"/>
      <protection/>
    </xf>
    <xf numFmtId="0" fontId="0" fillId="0" borderId="0" xfId="56" applyFont="1" applyBorder="1">
      <alignment/>
      <protection/>
    </xf>
    <xf numFmtId="0" fontId="45" fillId="0" borderId="0" xfId="56" applyFont="1" applyBorder="1">
      <alignment/>
      <protection/>
    </xf>
    <xf numFmtId="0" fontId="0" fillId="0" borderId="0" xfId="56" applyBorder="1">
      <alignment/>
      <protection/>
    </xf>
    <xf numFmtId="0" fontId="46" fillId="0" borderId="0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right" vertical="center"/>
      <protection/>
    </xf>
    <xf numFmtId="0" fontId="26" fillId="0" borderId="0" xfId="56" applyFont="1" applyBorder="1" applyAlignment="1">
      <alignment vertical="center"/>
      <protection/>
    </xf>
    <xf numFmtId="0" fontId="26" fillId="0" borderId="23" xfId="56" applyFont="1" applyBorder="1" applyAlignment="1">
      <alignment horizontal="center" vertical="center" wrapText="1"/>
      <protection/>
    </xf>
    <xf numFmtId="0" fontId="22" fillId="0" borderId="0" xfId="56" applyFont="1" applyFill="1" applyAlignment="1" applyProtection="1">
      <alignment vertical="center"/>
      <protection/>
    </xf>
    <xf numFmtId="0" fontId="22" fillId="0" borderId="0" xfId="56" applyFont="1" applyFill="1" applyAlignment="1" applyProtection="1">
      <alignment horizontal="left" vertical="center"/>
      <protection/>
    </xf>
    <xf numFmtId="0" fontId="23" fillId="0" borderId="0" xfId="56" applyFont="1" applyFill="1" applyAlignment="1" applyProtection="1">
      <alignment vertical="center"/>
      <protection/>
    </xf>
    <xf numFmtId="178" fontId="22" fillId="0" borderId="0" xfId="56" applyNumberFormat="1" applyFont="1" applyFill="1" applyAlignment="1" applyProtection="1">
      <alignment vertical="center"/>
      <protection/>
    </xf>
    <xf numFmtId="0" fontId="22" fillId="0" borderId="0" xfId="56" applyFont="1" applyFill="1" applyAlignment="1" applyProtection="1">
      <alignment vertical="center"/>
      <protection hidden="1"/>
    </xf>
    <xf numFmtId="0" fontId="47" fillId="0" borderId="0" xfId="56" applyFont="1" applyFill="1" applyAlignment="1">
      <alignment/>
      <protection/>
    </xf>
    <xf numFmtId="0" fontId="48" fillId="0" borderId="0" xfId="56" applyFont="1" applyFill="1" applyAlignment="1" applyProtection="1">
      <alignment vertical="center"/>
      <protection hidden="1"/>
    </xf>
    <xf numFmtId="0" fontId="48" fillId="0" borderId="0" xfId="56" applyFont="1" applyFill="1" applyAlignment="1" applyProtection="1">
      <alignment vertical="center"/>
      <protection/>
    </xf>
    <xf numFmtId="0" fontId="48" fillId="0" borderId="0" xfId="56" applyFont="1">
      <alignment/>
      <protection/>
    </xf>
    <xf numFmtId="0" fontId="49" fillId="0" borderId="0" xfId="56" applyFont="1" applyFill="1" applyAlignment="1" applyProtection="1">
      <alignment horizontal="center"/>
      <protection/>
    </xf>
    <xf numFmtId="0" fontId="48" fillId="0" borderId="0" xfId="56" applyFont="1" applyFill="1" applyAlignment="1" applyProtection="1">
      <alignment horizontal="right"/>
      <protection/>
    </xf>
    <xf numFmtId="3" fontId="47" fillId="0" borderId="40" xfId="56" applyNumberFormat="1" applyFont="1" applyFill="1" applyBorder="1" applyProtection="1">
      <alignment/>
      <protection locked="0"/>
    </xf>
    <xf numFmtId="0" fontId="48" fillId="0" borderId="0" xfId="56" applyFont="1" applyFill="1" applyProtection="1">
      <alignment/>
      <protection/>
    </xf>
    <xf numFmtId="0" fontId="48" fillId="0" borderId="21" xfId="56" applyFont="1" applyFill="1" applyBorder="1" applyAlignment="1" applyProtection="1">
      <alignment horizontal="center" vertical="top" wrapText="1"/>
      <protection/>
    </xf>
    <xf numFmtId="0" fontId="48" fillId="0" borderId="23" xfId="56" applyFont="1" applyFill="1" applyBorder="1" applyAlignment="1" applyProtection="1">
      <alignment horizontal="center" vertical="top" wrapText="1"/>
      <protection/>
    </xf>
    <xf numFmtId="0" fontId="48" fillId="0" borderId="36" xfId="56" applyFont="1" applyFill="1" applyBorder="1" applyAlignment="1" applyProtection="1">
      <alignment vertical="top" wrapText="1"/>
      <protection locked="0"/>
    </xf>
    <xf numFmtId="0" fontId="48" fillId="0" borderId="21" xfId="56" applyFont="1" applyFill="1" applyBorder="1" applyAlignment="1" applyProtection="1">
      <alignment vertical="top" wrapText="1"/>
      <protection locked="0"/>
    </xf>
    <xf numFmtId="3" fontId="47" fillId="8" borderId="21" xfId="56" applyNumberFormat="1" applyFont="1" applyFill="1" applyBorder="1" applyAlignment="1" applyProtection="1">
      <alignment vertical="top" wrapText="1"/>
      <protection/>
    </xf>
    <xf numFmtId="3" fontId="48" fillId="0" borderId="21" xfId="56" applyNumberFormat="1" applyFont="1" applyFill="1" applyBorder="1" applyAlignment="1" applyProtection="1">
      <alignment vertical="top" wrapText="1"/>
      <protection locked="0"/>
    </xf>
    <xf numFmtId="176" fontId="48" fillId="8" borderId="21" xfId="56" applyNumberFormat="1" applyFont="1" applyFill="1" applyBorder="1" applyAlignment="1" applyProtection="1">
      <alignment vertical="top" wrapText="1"/>
      <protection/>
    </xf>
    <xf numFmtId="3" fontId="48" fillId="0" borderId="23" xfId="56" applyNumberFormat="1" applyFont="1" applyFill="1" applyBorder="1" applyAlignment="1" applyProtection="1">
      <alignment vertical="top" wrapText="1"/>
      <protection locked="0"/>
    </xf>
    <xf numFmtId="0" fontId="48" fillId="0" borderId="45" xfId="56" applyFont="1" applyFill="1" applyBorder="1" applyAlignment="1" applyProtection="1">
      <alignment vertical="top" wrapText="1"/>
      <protection locked="0"/>
    </xf>
    <xf numFmtId="3" fontId="47" fillId="8" borderId="25" xfId="56" applyNumberFormat="1" applyFont="1" applyFill="1" applyBorder="1" applyAlignment="1" applyProtection="1">
      <alignment vertical="top" wrapText="1"/>
      <protection/>
    </xf>
    <xf numFmtId="3" fontId="23" fillId="8" borderId="40" xfId="56" applyNumberFormat="1" applyFont="1" applyFill="1" applyBorder="1" applyAlignment="1" applyProtection="1">
      <alignment vertical="top" wrapText="1"/>
      <protection/>
    </xf>
    <xf numFmtId="3" fontId="47" fillId="0" borderId="53" xfId="56" applyNumberFormat="1" applyFont="1" applyFill="1" applyBorder="1" applyAlignment="1" applyProtection="1">
      <alignment vertical="top" wrapText="1"/>
      <protection/>
    </xf>
    <xf numFmtId="3" fontId="47" fillId="0" borderId="27" xfId="56" applyNumberFormat="1" applyFont="1" applyFill="1" applyBorder="1" applyAlignment="1" applyProtection="1">
      <alignment vertical="top" wrapText="1"/>
      <protection/>
    </xf>
    <xf numFmtId="176" fontId="48" fillId="8" borderId="27" xfId="56" applyNumberFormat="1" applyFont="1" applyFill="1" applyBorder="1" applyAlignment="1" applyProtection="1">
      <alignment vertical="top" wrapText="1"/>
      <protection/>
    </xf>
    <xf numFmtId="0" fontId="26" fillId="0" borderId="0" xfId="56" applyFont="1" applyBorder="1" applyAlignment="1">
      <alignment horizontal="center" wrapText="1"/>
      <protection/>
    </xf>
    <xf numFmtId="0" fontId="48" fillId="8" borderId="0" xfId="56" applyFont="1" applyFill="1" applyAlignment="1" applyProtection="1">
      <alignment horizontal="right"/>
      <protection/>
    </xf>
    <xf numFmtId="3" fontId="47" fillId="8" borderId="40" xfId="56" applyNumberFormat="1" applyFont="1" applyFill="1" applyBorder="1" applyProtection="1">
      <alignment/>
      <protection locked="0"/>
    </xf>
    <xf numFmtId="0" fontId="48" fillId="8" borderId="0" xfId="56" applyFont="1" applyFill="1" applyProtection="1">
      <alignment/>
      <protection/>
    </xf>
    <xf numFmtId="0" fontId="48" fillId="0" borderId="66" xfId="56" applyFont="1" applyFill="1" applyBorder="1" applyAlignment="1" applyProtection="1">
      <alignment horizontal="center" vertical="top" wrapText="1"/>
      <protection/>
    </xf>
    <xf numFmtId="0" fontId="48" fillId="0" borderId="67" xfId="56" applyFont="1" applyFill="1" applyBorder="1" applyAlignment="1" applyProtection="1">
      <alignment horizontal="center" vertical="top" wrapText="1"/>
      <protection/>
    </xf>
    <xf numFmtId="0" fontId="0" fillId="0" borderId="21" xfId="56" applyFont="1" applyBorder="1" applyAlignment="1" applyProtection="1">
      <alignment vertical="top" wrapText="1"/>
      <protection locked="0"/>
    </xf>
    <xf numFmtId="0" fontId="0" fillId="0" borderId="23" xfId="56" applyFont="1" applyBorder="1" applyAlignment="1" applyProtection="1">
      <alignment vertical="top" wrapText="1"/>
      <protection locked="0"/>
    </xf>
    <xf numFmtId="0" fontId="0" fillId="0" borderId="27" xfId="56" applyFont="1" applyBorder="1" applyAlignment="1" applyProtection="1">
      <alignment vertical="top" wrapText="1"/>
      <protection locked="0"/>
    </xf>
    <xf numFmtId="0" fontId="0" fillId="0" borderId="28" xfId="56" applyFont="1" applyBorder="1" applyAlignment="1" applyProtection="1">
      <alignment vertical="top" wrapText="1"/>
      <protection locked="0"/>
    </xf>
    <xf numFmtId="0" fontId="0" fillId="0" borderId="0" xfId="56" applyFont="1" applyBorder="1" applyAlignment="1">
      <alignment vertical="center" wrapText="1"/>
      <protection/>
    </xf>
    <xf numFmtId="0" fontId="0" fillId="0" borderId="0" xfId="56" applyFont="1" applyBorder="1" applyAlignment="1" applyProtection="1">
      <alignment vertical="top" wrapText="1"/>
      <protection locked="0"/>
    </xf>
    <xf numFmtId="0" fontId="0" fillId="0" borderId="0" xfId="56" applyFont="1" applyBorder="1" applyAlignment="1">
      <alignment vertical="top" wrapText="1"/>
      <protection/>
    </xf>
    <xf numFmtId="0" fontId="0" fillId="0" borderId="21" xfId="56" applyFont="1" applyFill="1" applyBorder="1" applyAlignment="1" applyProtection="1">
      <alignment vertical="top" wrapText="1"/>
      <protection locked="0"/>
    </xf>
    <xf numFmtId="0" fontId="0" fillId="0" borderId="27" xfId="56" applyFont="1" applyFill="1" applyBorder="1" applyAlignment="1" applyProtection="1">
      <alignment vertical="top" wrapText="1"/>
      <protection locked="0"/>
    </xf>
    <xf numFmtId="0" fontId="0" fillId="0" borderId="28" xfId="56" applyFont="1" applyFill="1" applyBorder="1" applyAlignment="1" applyProtection="1">
      <alignment vertical="top" wrapText="1"/>
      <protection locked="0"/>
    </xf>
    <xf numFmtId="0" fontId="0" fillId="0" borderId="21" xfId="56" applyFont="1" applyFill="1" applyBorder="1" applyAlignment="1" applyProtection="1">
      <alignment horizontal="center" vertical="center" wrapText="1"/>
      <protection locked="0"/>
    </xf>
    <xf numFmtId="0" fontId="0" fillId="0" borderId="23" xfId="56" applyFont="1" applyFill="1" applyBorder="1" applyAlignment="1" applyProtection="1">
      <alignment vertical="top" wrapText="1"/>
      <protection locked="0"/>
    </xf>
    <xf numFmtId="0" fontId="0" fillId="0" borderId="36" xfId="56" applyFont="1" applyFill="1" applyBorder="1" applyAlignment="1">
      <alignment vertical="center" wrapText="1"/>
      <protection/>
    </xf>
    <xf numFmtId="0" fontId="0" fillId="0" borderId="0" xfId="56" applyFill="1">
      <alignment/>
      <protection/>
    </xf>
    <xf numFmtId="0" fontId="50" fillId="24" borderId="21" xfId="55" applyFont="1" applyFill="1" applyBorder="1" applyProtection="1">
      <alignment/>
      <protection locked="0"/>
    </xf>
    <xf numFmtId="178" fontId="0" fillId="0" borderId="0" xfId="56" applyNumberFormat="1" applyFont="1" applyFill="1" applyAlignment="1" applyProtection="1">
      <alignment horizontal="left" vertical="center"/>
      <protection/>
    </xf>
    <xf numFmtId="0" fontId="26" fillId="0" borderId="68" xfId="56" applyFont="1" applyBorder="1" applyAlignment="1">
      <alignment horizontal="center" vertical="center" wrapText="1"/>
      <protection/>
    </xf>
    <xf numFmtId="0" fontId="26" fillId="0" borderId="35" xfId="56" applyFont="1" applyBorder="1" applyAlignment="1">
      <alignment horizontal="center" vertical="center" wrapText="1"/>
      <protection/>
    </xf>
    <xf numFmtId="0" fontId="26" fillId="0" borderId="69" xfId="56" applyFont="1" applyBorder="1" applyAlignment="1">
      <alignment horizontal="center" vertical="center"/>
      <protection/>
    </xf>
    <xf numFmtId="0" fontId="26" fillId="0" borderId="70" xfId="56" applyFont="1" applyBorder="1" applyAlignment="1">
      <alignment horizontal="center" vertical="center"/>
      <protection/>
    </xf>
    <xf numFmtId="0" fontId="26" fillId="0" borderId="52" xfId="56" applyFont="1" applyBorder="1" applyAlignment="1">
      <alignment horizontal="center" vertical="center" wrapText="1"/>
      <protection/>
    </xf>
    <xf numFmtId="0" fontId="26" fillId="0" borderId="71" xfId="56" applyFont="1" applyBorder="1" applyAlignment="1">
      <alignment horizontal="center" vertical="center" wrapText="1"/>
      <protection/>
    </xf>
    <xf numFmtId="0" fontId="26" fillId="0" borderId="17" xfId="56" applyFont="1" applyBorder="1" applyAlignment="1">
      <alignment horizontal="center" vertical="center" wrapText="1"/>
      <protection/>
    </xf>
    <xf numFmtId="0" fontId="26" fillId="0" borderId="55" xfId="56" applyFont="1" applyBorder="1" applyAlignment="1">
      <alignment horizontal="center" vertical="center" wrapText="1"/>
      <protection/>
    </xf>
    <xf numFmtId="0" fontId="26" fillId="0" borderId="72" xfId="56" applyFont="1" applyBorder="1" applyAlignment="1" applyProtection="1">
      <alignment horizontal="center" vertical="center" wrapText="1"/>
      <protection/>
    </xf>
    <xf numFmtId="0" fontId="26" fillId="0" borderId="30" xfId="56" applyFont="1" applyBorder="1" applyAlignment="1" applyProtection="1">
      <alignment horizontal="center" vertical="center" wrapText="1"/>
      <protection/>
    </xf>
    <xf numFmtId="0" fontId="26" fillId="0" borderId="52" xfId="56" applyFont="1" applyBorder="1" applyAlignment="1" applyProtection="1">
      <alignment horizontal="center" vertical="center" wrapText="1"/>
      <protection/>
    </xf>
    <xf numFmtId="0" fontId="26" fillId="0" borderId="71" xfId="56" applyFont="1" applyBorder="1" applyAlignment="1" applyProtection="1">
      <alignment horizontal="center" vertical="center" wrapText="1"/>
      <protection/>
    </xf>
    <xf numFmtId="0" fontId="26" fillId="0" borderId="17" xfId="56" applyFont="1" applyBorder="1" applyAlignment="1" applyProtection="1">
      <alignment horizontal="center" vertical="center" wrapText="1"/>
      <protection/>
    </xf>
    <xf numFmtId="0" fontId="26" fillId="0" borderId="68" xfId="56" applyFont="1" applyBorder="1" applyAlignment="1" applyProtection="1">
      <alignment horizontal="center" vertical="center" wrapText="1"/>
      <protection/>
    </xf>
    <xf numFmtId="0" fontId="26" fillId="0" borderId="44" xfId="56" applyFont="1" applyBorder="1" applyAlignment="1" applyProtection="1">
      <alignment horizontal="center" vertical="center" wrapText="1"/>
      <protection/>
    </xf>
    <xf numFmtId="0" fontId="26" fillId="0" borderId="72" xfId="56" applyFont="1" applyBorder="1" applyAlignment="1">
      <alignment horizontal="center" vertical="center" wrapText="1"/>
      <protection/>
    </xf>
    <xf numFmtId="0" fontId="50" fillId="24" borderId="21" xfId="55" applyFont="1" applyFill="1" applyBorder="1" applyAlignment="1" applyProtection="1">
      <alignment wrapText="1"/>
      <protection/>
    </xf>
    <xf numFmtId="0" fontId="50" fillId="24" borderId="21" xfId="55" applyFont="1" applyFill="1" applyBorder="1" applyProtection="1">
      <alignment/>
      <protection/>
    </xf>
    <xf numFmtId="0" fontId="0" fillId="0" borderId="21" xfId="56" applyFont="1" applyFill="1" applyBorder="1" applyAlignment="1" applyProtection="1">
      <alignment horizontal="center" vertical="center" wrapText="1"/>
      <protection/>
    </xf>
    <xf numFmtId="0" fontId="50" fillId="24" borderId="42" xfId="55" applyFont="1" applyFill="1" applyBorder="1" applyAlignment="1" applyProtection="1">
      <alignment wrapText="1"/>
      <protection/>
    </xf>
    <xf numFmtId="0" fontId="0" fillId="0" borderId="21" xfId="56" applyFont="1" applyBorder="1" applyAlignment="1" applyProtection="1">
      <alignment vertical="top" wrapText="1"/>
      <protection/>
    </xf>
    <xf numFmtId="0" fontId="0" fillId="0" borderId="23" xfId="56" applyFont="1" applyBorder="1" applyAlignment="1" applyProtection="1">
      <alignment vertical="top" wrapText="1"/>
      <protection/>
    </xf>
    <xf numFmtId="0" fontId="26" fillId="0" borderId="0" xfId="56" applyFont="1" applyBorder="1" applyAlignment="1" applyProtection="1">
      <alignment vertical="center"/>
      <protection/>
    </xf>
    <xf numFmtId="0" fontId="0" fillId="0" borderId="0" xfId="56" applyFont="1" applyBorder="1" applyProtection="1">
      <alignment/>
      <protection/>
    </xf>
    <xf numFmtId="0" fontId="26" fillId="0" borderId="21" xfId="56" applyFont="1" applyFill="1" applyBorder="1" applyAlignment="1" applyProtection="1">
      <alignment horizontal="center" vertical="center" wrapText="1"/>
      <protection/>
    </xf>
    <xf numFmtId="9" fontId="26" fillId="0" borderId="21" xfId="56" applyNumberFormat="1" applyFont="1" applyFill="1" applyBorder="1" applyAlignment="1" applyProtection="1">
      <alignment horizontal="center" vertical="center" wrapText="1"/>
      <protection/>
    </xf>
    <xf numFmtId="10" fontId="26" fillId="0" borderId="21" xfId="56" applyNumberFormat="1" applyFont="1" applyFill="1" applyBorder="1" applyAlignment="1" applyProtection="1">
      <alignment horizontal="center" vertical="center" wrapText="1"/>
      <protection/>
    </xf>
    <xf numFmtId="0" fontId="0" fillId="0" borderId="36" xfId="56" applyFont="1" applyBorder="1" applyAlignment="1" applyProtection="1">
      <alignment horizontal="center" vertical="center" wrapText="1"/>
      <protection/>
    </xf>
    <xf numFmtId="184" fontId="0" fillId="0" borderId="21" xfId="56" applyNumberFormat="1" applyFont="1" applyFill="1" applyBorder="1" applyAlignment="1" applyProtection="1">
      <alignment horizontal="center" vertical="center" wrapText="1"/>
      <protection/>
    </xf>
    <xf numFmtId="0" fontId="0" fillId="0" borderId="23" xfId="56" applyFont="1" applyFill="1" applyBorder="1" applyAlignment="1" applyProtection="1">
      <alignment horizontal="center" vertical="center" wrapText="1"/>
      <protection/>
    </xf>
    <xf numFmtId="0" fontId="0" fillId="0" borderId="36" xfId="56" applyFont="1" applyBorder="1" applyAlignment="1" applyProtection="1">
      <alignment vertical="center" wrapText="1"/>
      <protection/>
    </xf>
    <xf numFmtId="0" fontId="0" fillId="0" borderId="21" xfId="56" applyFont="1" applyFill="1" applyBorder="1" applyAlignment="1" applyProtection="1">
      <alignment vertical="top" wrapText="1"/>
      <protection/>
    </xf>
    <xf numFmtId="0" fontId="0" fillId="0" borderId="37" xfId="56" applyFont="1" applyBorder="1" applyAlignment="1" applyProtection="1">
      <alignment vertical="center" wrapText="1"/>
      <protection/>
    </xf>
    <xf numFmtId="0" fontId="0" fillId="0" borderId="27" xfId="56" applyFont="1" applyFill="1" applyBorder="1" applyAlignment="1" applyProtection="1">
      <alignment vertical="top" wrapText="1"/>
      <protection/>
    </xf>
    <xf numFmtId="0" fontId="0" fillId="0" borderId="0" xfId="56" applyFont="1" applyBorder="1" applyAlignment="1">
      <alignment horizontal="center" vertical="center"/>
      <protection/>
    </xf>
    <xf numFmtId="0" fontId="26" fillId="0" borderId="21" xfId="56" applyFont="1" applyBorder="1" applyAlignment="1" applyProtection="1">
      <alignment horizontal="center" vertical="center" wrapText="1"/>
      <protection/>
    </xf>
    <xf numFmtId="9" fontId="26" fillId="0" borderId="21" xfId="56" applyNumberFormat="1" applyFont="1" applyBorder="1" applyAlignment="1" applyProtection="1">
      <alignment horizontal="center" vertical="center" wrapText="1"/>
      <protection/>
    </xf>
    <xf numFmtId="10" fontId="26" fillId="0" borderId="21" xfId="56" applyNumberFormat="1" applyFont="1" applyBorder="1" applyAlignment="1" applyProtection="1">
      <alignment horizontal="center" vertical="center" wrapText="1"/>
      <protection/>
    </xf>
    <xf numFmtId="0" fontId="0" fillId="0" borderId="21" xfId="56" applyFont="1" applyBorder="1" applyAlignment="1" applyProtection="1">
      <alignment horizontal="center" vertical="center" wrapText="1"/>
      <protection/>
    </xf>
    <xf numFmtId="184" fontId="0" fillId="0" borderId="21" xfId="56" applyNumberFormat="1" applyFont="1" applyBorder="1" applyAlignment="1" applyProtection="1">
      <alignment horizontal="center" vertical="center" wrapText="1"/>
      <protection/>
    </xf>
    <xf numFmtId="0" fontId="0" fillId="0" borderId="23" xfId="56" applyFont="1" applyBorder="1" applyAlignment="1" applyProtection="1">
      <alignment horizontal="center" vertical="center" wrapText="1"/>
      <protection/>
    </xf>
    <xf numFmtId="177" fontId="22" fillId="24" borderId="0" xfId="59" applyNumberFormat="1" applyFont="1" applyFill="1" applyAlignment="1" applyProtection="1">
      <alignment horizontal="left" vertical="center"/>
      <protection/>
    </xf>
    <xf numFmtId="0" fontId="23" fillId="24" borderId="0" xfId="59" applyFont="1" applyFill="1" applyAlignment="1" applyProtection="1">
      <alignment horizontal="center"/>
      <protection/>
    </xf>
    <xf numFmtId="179" fontId="22" fillId="24" borderId="0" xfId="59" applyNumberFormat="1" applyFont="1" applyFill="1" applyBorder="1" applyAlignment="1" applyProtection="1">
      <alignment horizontal="left" vertical="center"/>
      <protection locked="0"/>
    </xf>
    <xf numFmtId="0" fontId="22" fillId="24" borderId="21" xfId="59" applyFont="1" applyFill="1" applyBorder="1" applyAlignment="1" applyProtection="1">
      <alignment horizontal="center" vertical="center"/>
      <protection/>
    </xf>
    <xf numFmtId="0" fontId="14" fillId="0" borderId="21" xfId="59" applyFont="1" applyBorder="1" applyAlignment="1" applyProtection="1">
      <alignment horizontal="center" vertical="center"/>
      <protection locked="0"/>
    </xf>
    <xf numFmtId="0" fontId="14" fillId="0" borderId="21" xfId="59" applyBorder="1" applyAlignment="1" applyProtection="1">
      <alignment horizontal="center" vertical="center"/>
      <protection locked="0"/>
    </xf>
    <xf numFmtId="0" fontId="22" fillId="24" borderId="0" xfId="59" applyFont="1" applyFill="1" applyAlignment="1" applyProtection="1">
      <alignment horizontal="left" vertical="top" wrapText="1"/>
      <protection/>
    </xf>
    <xf numFmtId="0" fontId="22" fillId="24" borderId="10" xfId="59" applyFont="1" applyFill="1" applyBorder="1" applyAlignment="1" applyProtection="1">
      <alignment horizontal="center"/>
      <protection locked="0"/>
    </xf>
    <xf numFmtId="0" fontId="23" fillId="24" borderId="10" xfId="59" applyFont="1" applyFill="1" applyBorder="1" applyAlignment="1" applyProtection="1">
      <alignment horizontal="left"/>
      <protection locked="0"/>
    </xf>
    <xf numFmtId="0" fontId="14" fillId="0" borderId="0" xfId="59" applyFont="1" applyBorder="1" applyAlignment="1" applyProtection="1">
      <alignment horizontal="center" vertical="top" wrapText="1"/>
      <protection/>
    </xf>
    <xf numFmtId="0" fontId="14" fillId="0" borderId="63" xfId="59" applyFont="1" applyBorder="1" applyAlignment="1" applyProtection="1">
      <alignment horizontal="center" vertical="top" wrapText="1"/>
      <protection/>
    </xf>
    <xf numFmtId="178" fontId="22" fillId="0" borderId="0" xfId="0" applyNumberFormat="1" applyFont="1" applyFill="1" applyAlignment="1" applyProtection="1">
      <alignment horizontal="left" vertical="center"/>
      <protection/>
    </xf>
    <xf numFmtId="0" fontId="24" fillId="0" borderId="11" xfId="0" applyFont="1" applyFill="1" applyBorder="1" applyAlignment="1" applyProtection="1">
      <alignment horizontal="right"/>
      <protection/>
    </xf>
    <xf numFmtId="0" fontId="22" fillId="0" borderId="19" xfId="58" applyFont="1" applyFill="1" applyBorder="1" applyAlignment="1" applyProtection="1">
      <alignment horizontal="left" vertical="top" wrapText="1"/>
      <protection/>
    </xf>
    <xf numFmtId="0" fontId="22" fillId="0" borderId="24" xfId="58" applyFont="1" applyFill="1" applyBorder="1" applyAlignment="1" applyProtection="1">
      <alignment horizontal="left" vertical="top" wrapText="1"/>
      <protection/>
    </xf>
    <xf numFmtId="0" fontId="22" fillId="0" borderId="31" xfId="58" applyFont="1" applyFill="1" applyBorder="1" applyAlignment="1" applyProtection="1">
      <alignment horizontal="left" vertical="top" wrapText="1"/>
      <protection/>
    </xf>
    <xf numFmtId="0" fontId="22" fillId="0" borderId="53" xfId="58" applyFont="1" applyFill="1" applyBorder="1" applyAlignment="1" applyProtection="1">
      <alignment horizontal="left" vertical="top" wrapText="1"/>
      <protection/>
    </xf>
    <xf numFmtId="180" fontId="0" fillId="0" borderId="0" xfId="56" applyNumberFormat="1" applyFont="1" applyFill="1" applyAlignment="1" applyProtection="1">
      <alignment horizontal="left" vertical="center"/>
      <protection/>
    </xf>
    <xf numFmtId="0" fontId="26" fillId="0" borderId="0" xfId="60" applyFont="1" applyAlignment="1" applyProtection="1">
      <alignment horizontal="left" vertical="center" wrapText="1"/>
      <protection/>
    </xf>
    <xf numFmtId="178" fontId="22" fillId="0" borderId="0" xfId="0" applyNumberFormat="1" applyFont="1" applyFill="1" applyAlignment="1" applyProtection="1">
      <alignment horizontal="left"/>
      <protection/>
    </xf>
    <xf numFmtId="178" fontId="0" fillId="24" borderId="0" xfId="0" applyNumberFormat="1" applyFont="1" applyFill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/>
      <protection/>
    </xf>
    <xf numFmtId="178" fontId="0" fillId="0" borderId="0" xfId="0" applyNumberFormat="1" applyFont="1" applyFill="1" applyAlignment="1" applyProtection="1">
      <alignment horizontal="left" vertical="center"/>
      <protection/>
    </xf>
    <xf numFmtId="0" fontId="26" fillId="0" borderId="55" xfId="56" applyFont="1" applyBorder="1" applyAlignment="1" applyProtection="1">
      <alignment horizontal="center" vertical="center" wrapText="1"/>
      <protection/>
    </xf>
    <xf numFmtId="0" fontId="26" fillId="0" borderId="35" xfId="56" applyFont="1" applyBorder="1" applyAlignment="1" applyProtection="1">
      <alignment horizontal="center" vertical="center" wrapText="1"/>
      <protection/>
    </xf>
    <xf numFmtId="0" fontId="26" fillId="0" borderId="44" xfId="56" applyFont="1" applyBorder="1" applyAlignment="1">
      <alignment horizontal="center" vertical="center" wrapText="1"/>
      <protection/>
    </xf>
    <xf numFmtId="0" fontId="26" fillId="0" borderId="42" xfId="56" applyFont="1" applyFill="1" applyBorder="1" applyAlignment="1" applyProtection="1">
      <alignment horizontal="center" vertical="center" wrapText="1"/>
      <protection/>
    </xf>
    <xf numFmtId="0" fontId="26" fillId="0" borderId="21" xfId="56" applyFont="1" applyFill="1" applyBorder="1" applyAlignment="1" applyProtection="1">
      <alignment horizontal="center" vertical="center" wrapText="1"/>
      <protection/>
    </xf>
    <xf numFmtId="0" fontId="26" fillId="0" borderId="43" xfId="56" applyFont="1" applyFill="1" applyBorder="1" applyAlignment="1" applyProtection="1">
      <alignment horizontal="center" vertical="center" wrapText="1"/>
      <protection/>
    </xf>
    <xf numFmtId="0" fontId="26" fillId="0" borderId="23" xfId="56" applyFont="1" applyFill="1" applyBorder="1" applyAlignment="1" applyProtection="1">
      <alignment horizontal="center" vertical="center" wrapText="1"/>
      <protection/>
    </xf>
    <xf numFmtId="0" fontId="45" fillId="0" borderId="0" xfId="56" applyFont="1" applyBorder="1" applyAlignment="1">
      <alignment horizontal="center" vertical="center"/>
      <protection/>
    </xf>
    <xf numFmtId="0" fontId="26" fillId="0" borderId="42" xfId="56" applyFont="1" applyBorder="1" applyAlignment="1">
      <alignment horizontal="center" vertical="center" wrapText="1"/>
      <protection/>
    </xf>
    <xf numFmtId="0" fontId="26" fillId="0" borderId="21" xfId="56" applyFont="1" applyBorder="1" applyAlignment="1">
      <alignment horizontal="center" vertical="center" wrapText="1"/>
      <protection/>
    </xf>
    <xf numFmtId="0" fontId="26" fillId="0" borderId="43" xfId="56" applyFont="1" applyBorder="1" applyAlignment="1">
      <alignment horizontal="center" vertical="center" wrapText="1"/>
      <protection/>
    </xf>
    <xf numFmtId="0" fontId="26" fillId="0" borderId="23" xfId="56" applyFont="1" applyBorder="1" applyAlignment="1">
      <alignment horizontal="center" vertical="center" wrapText="1"/>
      <protection/>
    </xf>
    <xf numFmtId="0" fontId="26" fillId="0" borderId="38" xfId="56" applyFont="1" applyBorder="1" applyAlignment="1" applyProtection="1">
      <alignment horizontal="center" vertical="center" wrapText="1"/>
      <protection/>
    </xf>
    <xf numFmtId="0" fontId="26" fillId="0" borderId="36" xfId="56" applyFont="1" applyBorder="1" applyAlignment="1" applyProtection="1">
      <alignment horizontal="center" vertical="center" wrapText="1"/>
      <protection/>
    </xf>
    <xf numFmtId="0" fontId="26" fillId="0" borderId="38" xfId="56" applyFont="1" applyBorder="1" applyAlignment="1">
      <alignment horizontal="center" vertical="center" wrapText="1"/>
      <protection/>
    </xf>
    <xf numFmtId="0" fontId="26" fillId="0" borderId="36" xfId="56" applyFont="1" applyBorder="1" applyAlignment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68" xfId="0" applyFont="1" applyFill="1" applyBorder="1" applyAlignment="1" applyProtection="1">
      <alignment horizontal="center" vertical="center"/>
      <protection/>
    </xf>
    <xf numFmtId="0" fontId="26" fillId="0" borderId="44" xfId="0" applyFont="1" applyFill="1" applyBorder="1" applyAlignment="1" applyProtection="1">
      <alignment horizontal="center" vertical="center"/>
      <protection/>
    </xf>
    <xf numFmtId="0" fontId="26" fillId="0" borderId="71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24" borderId="71" xfId="0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0" fontId="26" fillId="24" borderId="69" xfId="0" applyFont="1" applyFill="1" applyBorder="1" applyAlignment="1" applyProtection="1">
      <alignment horizontal="center" vertical="center" wrapText="1"/>
      <protection/>
    </xf>
    <xf numFmtId="0" fontId="26" fillId="24" borderId="70" xfId="0" applyFont="1" applyFill="1" applyBorder="1" applyAlignment="1" applyProtection="1">
      <alignment horizontal="center" vertical="center" wrapText="1"/>
      <protection/>
    </xf>
    <xf numFmtId="0" fontId="26" fillId="24" borderId="73" xfId="0" applyFont="1" applyFill="1" applyBorder="1" applyAlignment="1" applyProtection="1">
      <alignment horizontal="center" vertical="center" wrapText="1"/>
      <protection/>
    </xf>
    <xf numFmtId="0" fontId="26" fillId="0" borderId="55" xfId="0" applyFont="1" applyFill="1" applyBorder="1" applyAlignment="1" applyProtection="1">
      <alignment horizontal="center" vertical="center" wrapText="1"/>
      <protection/>
    </xf>
    <xf numFmtId="0" fontId="26" fillId="0" borderId="35" xfId="0" applyFont="1" applyFill="1" applyBorder="1" applyAlignment="1" applyProtection="1">
      <alignment horizontal="center" vertical="center" wrapText="1"/>
      <protection/>
    </xf>
    <xf numFmtId="0" fontId="26" fillId="24" borderId="71" xfId="0" applyFont="1" applyFill="1" applyBorder="1" applyAlignment="1" applyProtection="1">
      <alignment horizontal="center" vertical="center"/>
      <protection/>
    </xf>
    <xf numFmtId="0" fontId="26" fillId="24" borderId="17" xfId="0" applyFont="1" applyFill="1" applyBorder="1" applyAlignment="1" applyProtection="1">
      <alignment horizontal="center" vertical="center"/>
      <protection/>
    </xf>
    <xf numFmtId="0" fontId="26" fillId="24" borderId="69" xfId="0" applyFont="1" applyFill="1" applyBorder="1" applyAlignment="1" applyProtection="1">
      <alignment horizontal="center" vertical="center"/>
      <protection/>
    </xf>
    <xf numFmtId="0" fontId="26" fillId="24" borderId="70" xfId="0" applyFont="1" applyFill="1" applyBorder="1" applyAlignment="1" applyProtection="1">
      <alignment horizontal="center" vertical="center"/>
      <protection/>
    </xf>
    <xf numFmtId="0" fontId="26" fillId="24" borderId="73" xfId="0" applyFont="1" applyFill="1" applyBorder="1" applyAlignment="1" applyProtection="1">
      <alignment horizontal="center" vertical="center"/>
      <protection/>
    </xf>
    <xf numFmtId="0" fontId="26" fillId="0" borderId="71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 wrapText="1"/>
      <protection hidden="1"/>
    </xf>
    <xf numFmtId="0" fontId="26" fillId="0" borderId="17" xfId="0" applyFont="1" applyFill="1" applyBorder="1" applyAlignment="1" applyProtection="1">
      <alignment horizontal="center" vertical="center" wrapText="1"/>
      <protection hidden="1"/>
    </xf>
    <xf numFmtId="0" fontId="26" fillId="0" borderId="69" xfId="0" applyFont="1" applyFill="1" applyBorder="1" applyAlignment="1" applyProtection="1">
      <alignment horizontal="center" vertical="center" wrapText="1"/>
      <protection/>
    </xf>
    <xf numFmtId="0" fontId="26" fillId="0" borderId="41" xfId="0" applyFont="1" applyFill="1" applyBorder="1" applyAlignment="1" applyProtection="1">
      <alignment horizontal="center" vertical="center" wrapText="1"/>
      <protection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25" xfId="0" applyFont="1" applyFill="1" applyBorder="1" applyAlignment="1" applyProtection="1">
      <alignment horizontal="center" vertical="center" wrapText="1"/>
      <protection/>
    </xf>
    <xf numFmtId="0" fontId="26" fillId="0" borderId="70" xfId="0" applyFont="1" applyFill="1" applyBorder="1" applyAlignment="1" applyProtection="1">
      <alignment horizontal="center" vertical="center" wrapText="1"/>
      <protection/>
    </xf>
    <xf numFmtId="0" fontId="26" fillId="0" borderId="74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 hidden="1"/>
    </xf>
    <xf numFmtId="0" fontId="26" fillId="0" borderId="73" xfId="0" applyFont="1" applyFill="1" applyBorder="1" applyAlignment="1" applyProtection="1">
      <alignment horizontal="center" vertical="center" wrapText="1"/>
      <protection/>
    </xf>
    <xf numFmtId="0" fontId="26" fillId="0" borderId="57" xfId="0" applyFont="1" applyFill="1" applyBorder="1" applyAlignment="1" applyProtection="1">
      <alignment horizontal="center" vertical="center" wrapText="1"/>
      <protection/>
    </xf>
    <xf numFmtId="0" fontId="26" fillId="0" borderId="68" xfId="0" applyFont="1" applyFill="1" applyBorder="1" applyAlignment="1" applyProtection="1">
      <alignment horizontal="center" vertical="center" wrapText="1"/>
      <protection/>
    </xf>
    <xf numFmtId="0" fontId="26" fillId="0" borderId="75" xfId="0" applyFont="1" applyFill="1" applyBorder="1" applyAlignment="1" applyProtection="1">
      <alignment horizontal="center" vertical="center" wrapText="1"/>
      <protection/>
    </xf>
    <xf numFmtId="0" fontId="26" fillId="0" borderId="44" xfId="0" applyFont="1" applyFill="1" applyBorder="1" applyAlignment="1" applyProtection="1">
      <alignment horizontal="center" vertical="center" wrapText="1"/>
      <protection/>
    </xf>
    <xf numFmtId="0" fontId="26" fillId="0" borderId="62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178" fontId="0" fillId="0" borderId="0" xfId="0" applyNumberFormat="1" applyFont="1" applyFill="1" applyAlignment="1" applyProtection="1">
      <alignment horizontal="left"/>
      <protection/>
    </xf>
    <xf numFmtId="0" fontId="26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4" fillId="24" borderId="43" xfId="0" applyFont="1" applyFill="1" applyBorder="1" applyAlignment="1" applyProtection="1">
      <alignment horizontal="center" vertical="center" wrapText="1"/>
      <protection/>
    </xf>
    <xf numFmtId="0" fontId="34" fillId="24" borderId="28" xfId="0" applyFont="1" applyFill="1" applyBorder="1" applyAlignment="1" applyProtection="1">
      <alignment horizontal="center" vertical="center" wrapText="1"/>
      <protection/>
    </xf>
    <xf numFmtId="0" fontId="34" fillId="24" borderId="33" xfId="0" applyFont="1" applyFill="1" applyBorder="1" applyAlignment="1" applyProtection="1">
      <alignment horizontal="center" vertical="center" wrapText="1"/>
      <protection/>
    </xf>
    <xf numFmtId="0" fontId="34" fillId="24" borderId="14" xfId="0" applyFont="1" applyFill="1" applyBorder="1" applyAlignment="1" applyProtection="1">
      <alignment horizontal="center" vertical="center" wrapText="1"/>
      <protection/>
    </xf>
    <xf numFmtId="0" fontId="34" fillId="24" borderId="76" xfId="0" applyFont="1" applyFill="1" applyBorder="1" applyAlignment="1" applyProtection="1">
      <alignment horizontal="center" vertical="center" wrapText="1"/>
      <protection/>
    </xf>
    <xf numFmtId="0" fontId="34" fillId="24" borderId="77" xfId="0" applyFont="1" applyFill="1" applyBorder="1" applyAlignment="1" applyProtection="1">
      <alignment horizontal="center" vertical="center" wrapText="1"/>
      <protection/>
    </xf>
    <xf numFmtId="0" fontId="34" fillId="24" borderId="78" xfId="0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178" fontId="28" fillId="24" borderId="0" xfId="0" applyNumberFormat="1" applyFont="1" applyFill="1" applyAlignment="1" applyProtection="1">
      <alignment horizontal="left" vertical="center"/>
      <protection/>
    </xf>
    <xf numFmtId="49" fontId="28" fillId="24" borderId="25" xfId="0" applyNumberFormat="1" applyFont="1" applyFill="1" applyBorder="1" applyAlignment="1" applyProtection="1">
      <alignment horizontal="center" vertical="center"/>
      <protection/>
    </xf>
    <xf numFmtId="49" fontId="28" fillId="24" borderId="17" xfId="0" applyNumberFormat="1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28" fillId="24" borderId="17" xfId="0" applyFont="1" applyFill="1" applyBorder="1" applyAlignment="1" applyProtection="1">
      <alignment horizontal="center" vertical="center"/>
      <protection/>
    </xf>
    <xf numFmtId="49" fontId="28" fillId="24" borderId="25" xfId="0" applyNumberFormat="1" applyFont="1" applyFill="1" applyBorder="1" applyAlignment="1" applyProtection="1">
      <alignment horizontal="center" vertical="center"/>
      <protection hidden="1"/>
    </xf>
    <xf numFmtId="49" fontId="28" fillId="24" borderId="62" xfId="0" applyNumberFormat="1" applyFont="1" applyFill="1" applyBorder="1" applyAlignment="1" applyProtection="1">
      <alignment horizontal="center" vertical="center"/>
      <protection hidden="1"/>
    </xf>
    <xf numFmtId="49" fontId="28" fillId="24" borderId="17" xfId="0" applyNumberFormat="1" applyFont="1" applyFill="1" applyBorder="1" applyAlignment="1" applyProtection="1">
      <alignment horizontal="center" vertical="center"/>
      <protection hidden="1"/>
    </xf>
    <xf numFmtId="0" fontId="42" fillId="24" borderId="25" xfId="0" applyFont="1" applyFill="1" applyBorder="1" applyAlignment="1" applyProtection="1">
      <alignment horizontal="center" vertical="center"/>
      <protection hidden="1"/>
    </xf>
    <xf numFmtId="0" fontId="42" fillId="24" borderId="62" xfId="0" applyFont="1" applyFill="1" applyBorder="1" applyAlignment="1" applyProtection="1">
      <alignment horizontal="center" vertical="center"/>
      <protection hidden="1"/>
    </xf>
    <xf numFmtId="0" fontId="42" fillId="24" borderId="17" xfId="0" applyFont="1" applyFill="1" applyBorder="1" applyAlignment="1" applyProtection="1">
      <alignment horizontal="center" vertical="center"/>
      <protection hidden="1"/>
    </xf>
    <xf numFmtId="49" fontId="0" fillId="24" borderId="62" xfId="0" applyNumberFormat="1" applyFont="1" applyFill="1" applyBorder="1" applyAlignment="1" applyProtection="1">
      <alignment horizontal="center" vertical="center"/>
      <protection/>
    </xf>
    <xf numFmtId="0" fontId="0" fillId="24" borderId="62" xfId="0" applyFont="1" applyFill="1" applyBorder="1" applyAlignment="1" applyProtection="1">
      <alignment horizontal="center" vertical="center"/>
      <protection/>
    </xf>
    <xf numFmtId="49" fontId="0" fillId="24" borderId="25" xfId="0" applyNumberFormat="1" applyFont="1" applyFill="1" applyBorder="1" applyAlignment="1" applyProtection="1">
      <alignment horizontal="center" vertical="center"/>
      <protection hidden="1"/>
    </xf>
    <xf numFmtId="49" fontId="0" fillId="24" borderId="62" xfId="0" applyNumberFormat="1" applyFont="1" applyFill="1" applyBorder="1" applyAlignment="1" applyProtection="1">
      <alignment horizontal="center" vertical="center"/>
      <protection hidden="1"/>
    </xf>
    <xf numFmtId="49" fontId="0" fillId="24" borderId="17" xfId="0" applyNumberFormat="1" applyFont="1" applyFill="1" applyBorder="1" applyAlignment="1" applyProtection="1">
      <alignment horizontal="center" vertical="center"/>
      <protection hidden="1"/>
    </xf>
    <xf numFmtId="0" fontId="0" fillId="24" borderId="25" xfId="0" applyFont="1" applyFill="1" applyBorder="1" applyAlignment="1" applyProtection="1">
      <alignment horizontal="center" vertical="center"/>
      <protection hidden="1"/>
    </xf>
    <xf numFmtId="0" fontId="0" fillId="24" borderId="62" xfId="0" applyFont="1" applyFill="1" applyBorder="1" applyAlignment="1" applyProtection="1">
      <alignment horizontal="center" vertical="center"/>
      <protection hidden="1"/>
    </xf>
    <xf numFmtId="0" fontId="0" fillId="24" borderId="17" xfId="0" applyFont="1" applyFill="1" applyBorder="1" applyAlignment="1" applyProtection="1">
      <alignment horizontal="center" vertical="center"/>
      <protection hidden="1"/>
    </xf>
    <xf numFmtId="178" fontId="22" fillId="24" borderId="0" xfId="0" applyNumberFormat="1" applyFont="1" applyFill="1" applyAlignment="1" applyProtection="1">
      <alignment horizontal="left" vertical="center"/>
      <protection/>
    </xf>
    <xf numFmtId="0" fontId="48" fillId="0" borderId="31" xfId="56" applyFont="1" applyFill="1" applyBorder="1" applyAlignment="1" applyProtection="1">
      <alignment horizontal="center" vertical="top" wrapText="1"/>
      <protection/>
    </xf>
    <xf numFmtId="0" fontId="48" fillId="0" borderId="66" xfId="56" applyFont="1" applyFill="1" applyBorder="1" applyAlignment="1" applyProtection="1">
      <alignment horizontal="center" vertical="top" wrapText="1"/>
      <protection/>
    </xf>
    <xf numFmtId="0" fontId="23" fillId="0" borderId="0" xfId="56" applyFont="1" applyFill="1" applyAlignment="1" applyProtection="1">
      <alignment horizontal="left" vertical="center"/>
      <protection/>
    </xf>
    <xf numFmtId="0" fontId="48" fillId="0" borderId="71" xfId="56" applyFont="1" applyFill="1" applyBorder="1" applyAlignment="1" applyProtection="1">
      <alignment horizontal="center" vertical="top" wrapText="1"/>
      <protection/>
    </xf>
    <xf numFmtId="0" fontId="48" fillId="0" borderId="17" xfId="56" applyFont="1" applyFill="1" applyBorder="1" applyAlignment="1" applyProtection="1">
      <alignment horizontal="center" vertical="top" wrapText="1"/>
      <protection/>
    </xf>
    <xf numFmtId="0" fontId="48" fillId="0" borderId="68" xfId="56" applyFont="1" applyFill="1" applyBorder="1" applyAlignment="1" applyProtection="1">
      <alignment horizontal="center" vertical="top" wrapText="1"/>
      <protection/>
    </xf>
    <xf numFmtId="0" fontId="48" fillId="0" borderId="44" xfId="56" applyFont="1" applyFill="1" applyBorder="1" applyAlignment="1" applyProtection="1">
      <alignment horizontal="center" vertical="top" wrapText="1"/>
      <protection/>
    </xf>
    <xf numFmtId="0" fontId="48" fillId="0" borderId="72" xfId="56" applyFont="1" applyFill="1" applyBorder="1" applyAlignment="1" applyProtection="1">
      <alignment horizontal="center" vertical="top" wrapText="1"/>
      <protection/>
    </xf>
    <xf numFmtId="0" fontId="48" fillId="0" borderId="52" xfId="56" applyFont="1" applyFill="1" applyBorder="1" applyAlignment="1" applyProtection="1">
      <alignment horizontal="center" vertical="top" wrapText="1"/>
      <protection/>
    </xf>
    <xf numFmtId="0" fontId="48" fillId="0" borderId="79" xfId="56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center" wrapText="1"/>
      <protection/>
    </xf>
    <xf numFmtId="0" fontId="26" fillId="0" borderId="79" xfId="56" applyFont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aptal AdequacyAttachmen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Книга1" xfId="58"/>
    <cellStyle name="Обычный_Общая часть" xfId="59"/>
    <cellStyle name="Обычный_ПРБО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44;&#1086;&#1082;&#1091;&#1084;&#1077;&#1085;&#1090;&#1099;%20&#1085;&#1072;%20&#1055;&#1088;&#1072;&#1074;&#1083;&#1077;&#1085;&#1080;&#1077;\2019\&#1055;&#1088;&#1086;&#1095;&#1082;&#1072;_&#1048;&#1055;&#1060;\&#1085;&#1072;%20&#1055;&#1088;&#1072;&#1074;&#1083;&#1077;&#1085;&#1080;&#1077;\&#1087;&#1072;&#1082;&#1077;&#1090;%20&#1076;&#1086;&#1082;&#1091;&#1084;&#1077;&#1085;&#1090;&#1086;&#1074;%2008072019\&#1102;&#1088;&#1080;&#1089;&#1090;&#1099;%2008082019\&#1089;%20&#1091;&#1095;&#1077;&#1090;&#1086;&#1084;%20&#1087;&#1088;&#1072;&#1074;&#1086;&#1082;%20&#1102;&#1088;&#1080;&#1089;&#1090;&#1086;&#1074;%2019082019\&#1076;&#1083;&#1103;%20&#1072;&#1089;&#1101;&#1076;\&#1082;&#1086;&#1088;&#1088;&#1077;&#1082;&#1090;&#1086;&#1088;&#1099;\PRBO-1-18%20EcoIslamicBank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ooronbekkyzy\AppData\Local\Microsoft\Windows\INetCache\Content.Outlook\195ZZVIA\&#1055;&#1088;&#1080;&#1083;&#1086;&#1078;&#1077;&#1085;&#1080;&#1077;%205_%20BNKFFFXXmMMYYYYi%20-%20&#1057;&#1082;&#1072;&#1085;-&#1082;&#1086;&#1087;&#1080;&#1103;-73431e18-f6ec-4f1e-8d12-01acc7351b18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овет"/>
      <sheetName val="Должн_лица"/>
      <sheetName val="Базовая инфо"/>
      <sheetName val="R1.A"/>
      <sheetName val="R1.B"/>
      <sheetName val="R1.C"/>
      <sheetName val="R1.D"/>
      <sheetName val="R1.D2"/>
      <sheetName val="R2"/>
      <sheetName val="R3_4"/>
      <sheetName val="R5"/>
      <sheetName val="R6.A"/>
      <sheetName val="R6.B"/>
      <sheetName val="R7.A"/>
      <sheetName val="R7.B"/>
      <sheetName val="R8.A"/>
      <sheetName val="R8.B_D"/>
      <sheetName val="R9.A"/>
      <sheetName val="R9.B"/>
      <sheetName val="R9.D"/>
      <sheetName val="R9.E"/>
      <sheetName val="R9.F"/>
      <sheetName val="R9.G"/>
      <sheetName val="R10.A"/>
      <sheetName val="R11.A"/>
      <sheetName val="R12.A"/>
      <sheetName val="R12.B"/>
      <sheetName val="R13"/>
      <sheetName val="R14"/>
      <sheetName val="R14.C"/>
      <sheetName val="R15.A"/>
      <sheetName val="R15.B"/>
      <sheetName val="R15.C"/>
      <sheetName val="R15.D"/>
      <sheetName val="R15.E1"/>
      <sheetName val="R15.E2"/>
      <sheetName val="R15.F"/>
      <sheetName val="R15.G"/>
      <sheetName val="R16"/>
      <sheetName val="R17"/>
      <sheetName val="R18"/>
      <sheetName val="R18.2"/>
      <sheetName val="ERR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R1.B2"/>
      <sheetName val="R1.E"/>
      <sheetName val="R2.A"/>
      <sheetName val="R3_42"/>
      <sheetName val="R52"/>
      <sheetName val="R6.C"/>
      <sheetName val="R6.D"/>
      <sheetName val="R6.G"/>
      <sheetName val="R6.H"/>
      <sheetName val="R7.C"/>
      <sheetName val="R7.D"/>
      <sheetName val="R8.E"/>
      <sheetName val="R8.F"/>
      <sheetName val="R12.C"/>
      <sheetName val="R12.D"/>
      <sheetName val="R15.A2"/>
      <sheetName val="R15.B2"/>
      <sheetName val="R15.C2"/>
      <sheetName val="R15.D2"/>
      <sheetName val="R15.D22"/>
      <sheetName val="R15.E2-2"/>
      <sheetName val="R15.E22"/>
      <sheetName val="R15.E23"/>
      <sheetName val="R15.G-2"/>
      <sheetName val="R16.A"/>
      <sheetName val="R16.D"/>
    </sheetNames>
    <sheetDataSet>
      <sheetData sheetId="0">
        <row r="26">
          <cell r="D26" t="str">
            <v>Исламское Окно</v>
          </cell>
        </row>
      </sheetData>
      <sheetData sheetId="1">
        <row r="48">
          <cell r="A48" t="str">
            <v>ответ. Лицо:  исполнитель     подпись: 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75" zoomScaleSheetLayoutView="75" zoomScalePageLayoutView="0" workbookViewId="0" topLeftCell="A10">
      <selection activeCell="G49" sqref="G49:K49"/>
    </sheetView>
  </sheetViews>
  <sheetFormatPr defaultColWidth="9.140625" defaultRowHeight="12.75"/>
  <cols>
    <col min="1" max="1" width="11.57421875" style="3" bestFit="1" customWidth="1"/>
    <col min="2" max="2" width="10.7109375" style="3" customWidth="1"/>
    <col min="3" max="3" width="11.57421875" style="3" bestFit="1" customWidth="1"/>
    <col min="4" max="6" width="9.140625" style="3" customWidth="1"/>
    <col min="7" max="7" width="18.8515625" style="3" bestFit="1" customWidth="1"/>
    <col min="8" max="8" width="11.57421875" style="3" bestFit="1" customWidth="1"/>
    <col min="9" max="10" width="9.140625" style="3" customWidth="1"/>
    <col min="11" max="11" width="12.421875" style="3" customWidth="1"/>
    <col min="12" max="16384" width="9.140625" style="3" customWidth="1"/>
  </cols>
  <sheetData>
    <row r="1" spans="1:11" ht="15.75">
      <c r="A1" s="1" t="s">
        <v>66</v>
      </c>
      <c r="B1" s="1"/>
      <c r="C1" s="1"/>
      <c r="D1" s="1" t="s">
        <v>67</v>
      </c>
      <c r="E1" s="1"/>
      <c r="F1" s="1"/>
      <c r="G1" s="1"/>
      <c r="H1" s="2" t="s">
        <v>68</v>
      </c>
      <c r="I1" s="2"/>
      <c r="J1" s="2"/>
      <c r="K1" s="1"/>
    </row>
    <row r="2" spans="1:11" ht="15.75">
      <c r="A2" s="1" t="s">
        <v>69</v>
      </c>
      <c r="B2" s="1"/>
      <c r="C2" s="1"/>
      <c r="D2" s="1" t="s">
        <v>70</v>
      </c>
      <c r="E2" s="1"/>
      <c r="F2" s="1"/>
      <c r="G2" s="1"/>
      <c r="H2" s="2" t="s">
        <v>71</v>
      </c>
      <c r="I2" s="2"/>
      <c r="J2" s="2"/>
      <c r="K2" s="1"/>
    </row>
    <row r="3" spans="1:11" ht="15.75">
      <c r="A3" s="1"/>
      <c r="B3" s="1"/>
      <c r="C3" s="1"/>
      <c r="D3" s="1" t="s">
        <v>72</v>
      </c>
      <c r="E3" s="1"/>
      <c r="F3" s="1"/>
      <c r="G3" s="1"/>
      <c r="H3" s="2" t="s">
        <v>70</v>
      </c>
      <c r="I3" s="4"/>
      <c r="J3" s="4"/>
      <c r="K3" s="1"/>
    </row>
    <row r="4" spans="1:11" ht="15.75">
      <c r="A4" s="1"/>
      <c r="B4" s="1"/>
      <c r="C4" s="1"/>
      <c r="D4" s="1"/>
      <c r="E4" s="1"/>
      <c r="F4" s="1"/>
      <c r="G4" s="1"/>
      <c r="H4" s="2" t="s">
        <v>73</v>
      </c>
      <c r="I4" s="2"/>
      <c r="J4" s="2"/>
      <c r="K4" s="1"/>
    </row>
    <row r="5" spans="1:11" ht="15.75">
      <c r="A5" s="1"/>
      <c r="B5" s="1"/>
      <c r="C5" s="1"/>
      <c r="D5" s="1"/>
      <c r="E5" s="1"/>
      <c r="F5" s="1"/>
      <c r="G5" s="1"/>
      <c r="H5" s="871" t="s">
        <v>74</v>
      </c>
      <c r="I5" s="871"/>
      <c r="J5" s="871"/>
      <c r="K5" s="1"/>
    </row>
    <row r="6" spans="1:11" ht="15.75">
      <c r="A6" s="1"/>
      <c r="B6" s="1"/>
      <c r="C6" s="1"/>
      <c r="D6" s="1"/>
      <c r="E6" s="1"/>
      <c r="F6" s="1"/>
      <c r="G6" s="1"/>
      <c r="H6" s="2"/>
      <c r="I6" s="5"/>
      <c r="J6" s="5"/>
      <c r="K6" s="1"/>
    </row>
    <row r="7" spans="1:11" ht="15.75">
      <c r="A7" s="1"/>
      <c r="B7" s="1"/>
      <c r="C7" s="1"/>
      <c r="D7" s="1"/>
      <c r="E7" s="1"/>
      <c r="F7" s="1"/>
      <c r="G7" s="1"/>
      <c r="H7" s="6"/>
      <c r="I7" s="6"/>
      <c r="J7" s="6"/>
      <c r="K7" s="1"/>
    </row>
    <row r="8" spans="1:11" ht="15.75">
      <c r="A8" s="1"/>
      <c r="B8" s="1"/>
      <c r="C8" s="1"/>
      <c r="D8" s="1"/>
      <c r="E8" s="1"/>
      <c r="F8" s="1"/>
      <c r="G8" s="1"/>
      <c r="I8" s="7"/>
      <c r="J8" s="7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872" t="s">
        <v>75</v>
      </c>
      <c r="C11" s="872"/>
      <c r="D11" s="872"/>
      <c r="E11" s="872"/>
      <c r="F11" s="872"/>
      <c r="G11" s="872"/>
      <c r="H11" s="872"/>
      <c r="I11" s="872"/>
      <c r="J11" s="1"/>
      <c r="K11" s="1"/>
    </row>
    <row r="12" spans="1:11" ht="15.75">
      <c r="A12" s="1" t="s">
        <v>76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8"/>
      <c r="B15" s="1"/>
      <c r="C15" s="9" t="s">
        <v>77</v>
      </c>
      <c r="D15" s="10"/>
      <c r="E15" s="11"/>
      <c r="F15" s="1"/>
      <c r="G15" s="1"/>
      <c r="H15" s="1"/>
      <c r="I15" s="1"/>
      <c r="J15" s="1"/>
      <c r="K15" s="1"/>
    </row>
    <row r="16" spans="1:11" ht="15.75">
      <c r="A16" s="1" t="s">
        <v>78</v>
      </c>
      <c r="B16" s="1"/>
      <c r="C16" s="1" t="s">
        <v>79</v>
      </c>
      <c r="D16" s="1"/>
      <c r="E16" s="1"/>
      <c r="F16" s="1"/>
      <c r="G16" s="1"/>
      <c r="H16" s="1"/>
      <c r="I16" s="1"/>
      <c r="J16" s="1"/>
      <c r="K16" s="1"/>
    </row>
    <row r="17" spans="1:1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>
      <c r="A18" s="1" t="s">
        <v>80</v>
      </c>
      <c r="B18" s="1"/>
      <c r="C18" s="873">
        <v>44958</v>
      </c>
      <c r="D18" s="873"/>
      <c r="E18" s="1" t="s">
        <v>81</v>
      </c>
      <c r="F18" s="1"/>
      <c r="G18" s="12"/>
      <c r="H18" s="13"/>
      <c r="I18" s="1"/>
      <c r="J18" s="1"/>
      <c r="K18" s="1"/>
    </row>
    <row r="19" spans="1:11" ht="15.75">
      <c r="A19" s="1"/>
      <c r="B19" s="1"/>
      <c r="C19" s="1" t="s">
        <v>82</v>
      </c>
      <c r="D19" s="1"/>
      <c r="E19" s="1"/>
      <c r="F19" s="1"/>
      <c r="G19" s="1" t="s">
        <v>82</v>
      </c>
      <c r="H19" s="1"/>
      <c r="I19" s="1"/>
      <c r="J19" s="1"/>
      <c r="K19" s="1"/>
    </row>
    <row r="20" spans="1:11" ht="15.75">
      <c r="A20" s="1" t="s">
        <v>83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1" t="s">
        <v>84</v>
      </c>
      <c r="B22" s="1"/>
      <c r="C22" s="1"/>
      <c r="D22" s="1"/>
      <c r="E22" s="1"/>
      <c r="F22" s="10"/>
      <c r="G22" s="1" t="s">
        <v>85</v>
      </c>
      <c r="H22" s="1"/>
      <c r="I22" s="1"/>
      <c r="J22" s="1"/>
      <c r="K22" s="1"/>
    </row>
    <row r="23" spans="1:11" ht="15.75">
      <c r="A23" s="1"/>
      <c r="B23" s="1"/>
      <c r="C23" s="1"/>
      <c r="D23" s="1"/>
      <c r="E23" s="1"/>
      <c r="F23" s="10"/>
      <c r="G23" s="1" t="s">
        <v>86</v>
      </c>
      <c r="H23" s="1"/>
      <c r="I23" s="1"/>
      <c r="J23" s="1"/>
      <c r="K23" s="1"/>
    </row>
    <row r="24" spans="1:11" ht="15.75">
      <c r="A24" s="1"/>
      <c r="B24" s="1"/>
      <c r="C24" s="1"/>
      <c r="D24" s="1"/>
      <c r="E24" s="1"/>
      <c r="F24" s="10"/>
      <c r="G24" s="1" t="s">
        <v>87</v>
      </c>
      <c r="H24" s="1"/>
      <c r="I24" s="1"/>
      <c r="J24" s="1"/>
      <c r="K24" s="1"/>
    </row>
    <row r="25" spans="1:1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>
      <c r="A26" s="1" t="s">
        <v>88</v>
      </c>
      <c r="B26" s="1"/>
      <c r="C26" s="1"/>
      <c r="D26" s="878" t="s">
        <v>989</v>
      </c>
      <c r="E26" s="878"/>
      <c r="F26" s="878"/>
      <c r="G26" s="878"/>
      <c r="H26" s="878"/>
      <c r="I26" s="878"/>
      <c r="J26" s="1"/>
      <c r="K26" s="1"/>
    </row>
    <row r="27" spans="1:11" ht="15.75">
      <c r="A27" s="879"/>
      <c r="B27" s="879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1" t="s">
        <v>89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" t="s">
        <v>90</v>
      </c>
      <c r="B30" s="1"/>
      <c r="C30" s="14"/>
      <c r="D30" s="14"/>
      <c r="E30" s="1"/>
      <c r="F30" s="1"/>
      <c r="G30" s="10"/>
      <c r="H30" s="15"/>
      <c r="I30" s="15"/>
      <c r="J30" s="1"/>
      <c r="K30" s="1"/>
    </row>
    <row r="31" spans="1:11" ht="15.75">
      <c r="A31" s="1"/>
      <c r="B31" s="1"/>
      <c r="C31" s="1"/>
      <c r="D31" s="1"/>
      <c r="E31" s="1"/>
      <c r="F31" s="1"/>
      <c r="G31" s="1" t="s">
        <v>91</v>
      </c>
      <c r="H31" s="1"/>
      <c r="I31" s="1"/>
      <c r="J31" s="1"/>
      <c r="K31" s="1"/>
    </row>
    <row r="32" spans="1:1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>
      <c r="A33" s="1"/>
      <c r="B33" s="1"/>
      <c r="C33" s="1"/>
      <c r="D33" s="16" t="s">
        <v>92</v>
      </c>
      <c r="E33" s="16"/>
      <c r="F33" s="16"/>
      <c r="G33" s="16"/>
      <c r="H33" s="1"/>
      <c r="I33" s="1"/>
      <c r="J33" s="1"/>
      <c r="K33" s="1"/>
    </row>
    <row r="34" spans="1:11" ht="15.75">
      <c r="A34" s="1"/>
      <c r="B34" s="1"/>
      <c r="C34" s="1"/>
      <c r="D34" s="16"/>
      <c r="E34" s="16"/>
      <c r="F34" s="16"/>
      <c r="G34" s="16"/>
      <c r="H34" s="1"/>
      <c r="I34" s="1"/>
      <c r="J34" s="1"/>
      <c r="K34" s="1"/>
    </row>
    <row r="35" spans="1:11" s="17" customFormat="1" ht="67.5" customHeight="1">
      <c r="A35" s="877" t="s">
        <v>93</v>
      </c>
      <c r="B35" s="877"/>
      <c r="C35" s="877"/>
      <c r="D35" s="877"/>
      <c r="E35" s="877"/>
      <c r="F35" s="877"/>
      <c r="G35" s="877"/>
      <c r="H35" s="877"/>
      <c r="I35" s="877"/>
      <c r="J35" s="877"/>
      <c r="K35" s="877"/>
    </row>
    <row r="36" spans="1:11" s="17" customFormat="1" ht="25.5" customHeight="1">
      <c r="A36" s="1"/>
      <c r="B36" s="1" t="s">
        <v>94</v>
      </c>
      <c r="C36" s="1"/>
      <c r="D36" s="1"/>
      <c r="E36" s="1"/>
      <c r="F36" s="1"/>
      <c r="G36" s="1"/>
      <c r="H36" s="878"/>
      <c r="I36" s="878"/>
      <c r="J36" s="878"/>
      <c r="K36" s="1"/>
    </row>
    <row r="37" spans="1:11" s="17" customFormat="1" ht="15.75">
      <c r="A37" s="1"/>
      <c r="B37" s="1" t="s">
        <v>95</v>
      </c>
      <c r="C37" s="1"/>
      <c r="D37" s="1"/>
      <c r="E37" s="1"/>
      <c r="F37" s="1"/>
      <c r="G37" s="1"/>
      <c r="H37" s="1" t="s">
        <v>96</v>
      </c>
      <c r="I37" s="1"/>
      <c r="J37" s="1" t="s">
        <v>97</v>
      </c>
      <c r="K37" s="1"/>
    </row>
    <row r="38" spans="1:11" s="17" customFormat="1" ht="15.75">
      <c r="A38" s="1"/>
      <c r="B38" s="1" t="s">
        <v>98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s="17" customFormat="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17" customFormat="1" ht="25.5" customHeight="1">
      <c r="A40" s="1"/>
      <c r="B40" s="1" t="s">
        <v>99</v>
      </c>
      <c r="C40" s="1"/>
      <c r="D40" s="1"/>
      <c r="E40" s="1"/>
      <c r="F40" s="1"/>
      <c r="G40" s="1"/>
      <c r="H40" s="878"/>
      <c r="I40" s="878"/>
      <c r="J40" s="878"/>
      <c r="K40" s="1"/>
    </row>
    <row r="41" spans="1:11" s="17" customFormat="1" ht="15.75">
      <c r="A41" s="1"/>
      <c r="B41" s="1"/>
      <c r="C41" s="1"/>
      <c r="D41" s="1"/>
      <c r="E41" s="1"/>
      <c r="F41" s="1"/>
      <c r="G41" s="1"/>
      <c r="H41" s="1" t="s">
        <v>96</v>
      </c>
      <c r="I41" s="1"/>
      <c r="J41" s="1" t="s">
        <v>97</v>
      </c>
      <c r="K41" s="1"/>
    </row>
    <row r="42" spans="1:11" s="17" customFormat="1" ht="25.5" customHeight="1">
      <c r="A42" s="1"/>
      <c r="B42" s="1" t="s">
        <v>100</v>
      </c>
      <c r="C42" s="1"/>
      <c r="D42" s="1"/>
      <c r="E42" s="1"/>
      <c r="F42" s="1"/>
      <c r="G42" s="1"/>
      <c r="H42" s="878"/>
      <c r="I42" s="878"/>
      <c r="J42" s="878"/>
      <c r="K42" s="1"/>
    </row>
    <row r="43" spans="1:11" s="17" customFormat="1" ht="15.75">
      <c r="A43" s="1"/>
      <c r="B43" s="1"/>
      <c r="C43" s="1"/>
      <c r="D43" s="1"/>
      <c r="E43" s="1"/>
      <c r="F43" s="1"/>
      <c r="G43" s="1"/>
      <c r="H43" s="1" t="s">
        <v>96</v>
      </c>
      <c r="I43" s="1"/>
      <c r="J43" s="1" t="s">
        <v>97</v>
      </c>
      <c r="K43" s="1"/>
    </row>
    <row r="44" spans="1:11" s="17" customFormat="1" ht="25.5" customHeight="1">
      <c r="A44" s="1"/>
      <c r="B44" s="1" t="s">
        <v>101</v>
      </c>
      <c r="C44" s="1"/>
      <c r="D44" s="1"/>
      <c r="E44" s="1" t="s">
        <v>76</v>
      </c>
      <c r="F44" s="1"/>
      <c r="G44" s="1"/>
      <c r="H44" s="878"/>
      <c r="I44" s="878"/>
      <c r="J44" s="878"/>
      <c r="K44" s="1"/>
    </row>
    <row r="45" spans="1:11" s="17" customFormat="1" ht="15.75">
      <c r="A45" s="1"/>
      <c r="B45" s="1" t="s">
        <v>102</v>
      </c>
      <c r="C45" s="1"/>
      <c r="D45" s="1"/>
      <c r="E45" s="1"/>
      <c r="F45" s="1"/>
      <c r="G45" s="1"/>
      <c r="H45" s="1" t="s">
        <v>96</v>
      </c>
      <c r="I45" s="1"/>
      <c r="J45" s="1" t="s">
        <v>97</v>
      </c>
      <c r="K45" s="1"/>
    </row>
    <row r="46" spans="1:11" s="17" customFormat="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17" customFormat="1" ht="15.75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"/>
    </row>
    <row r="48" spans="1:11" s="17" customFormat="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17" customFormat="1" ht="15.75" customHeight="1">
      <c r="A49" s="1"/>
      <c r="B49" s="880" t="s">
        <v>103</v>
      </c>
      <c r="C49" s="880"/>
      <c r="D49" s="881"/>
      <c r="E49" s="874" t="s">
        <v>104</v>
      </c>
      <c r="F49" s="874"/>
      <c r="G49" s="875" t="s">
        <v>975</v>
      </c>
      <c r="H49" s="876"/>
      <c r="I49" s="876"/>
      <c r="J49" s="876"/>
      <c r="K49" s="876"/>
    </row>
    <row r="50" spans="1:11" s="17" customFormat="1" ht="15.75">
      <c r="A50" s="1"/>
      <c r="B50" s="880"/>
      <c r="C50" s="880"/>
      <c r="D50" s="881"/>
      <c r="E50" s="874" t="s">
        <v>105</v>
      </c>
      <c r="F50" s="874"/>
      <c r="G50" s="875" t="s">
        <v>974</v>
      </c>
      <c r="H50" s="876"/>
      <c r="I50" s="876"/>
      <c r="J50" s="876"/>
      <c r="K50" s="876"/>
    </row>
    <row r="51" spans="1:11" s="17" customFormat="1" ht="15.75">
      <c r="A51" s="1"/>
      <c r="B51" s="880"/>
      <c r="C51" s="880"/>
      <c r="D51" s="881"/>
      <c r="E51" s="874" t="s">
        <v>106</v>
      </c>
      <c r="F51" s="874"/>
      <c r="G51" s="876"/>
      <c r="H51" s="876"/>
      <c r="I51" s="876"/>
      <c r="J51" s="876"/>
      <c r="K51" s="876"/>
    </row>
    <row r="52" spans="1:11" s="17" customFormat="1" ht="15.75">
      <c r="A52" s="1"/>
      <c r="B52" s="1"/>
      <c r="C52" s="1"/>
      <c r="D52" s="1"/>
      <c r="E52" s="874" t="s">
        <v>107</v>
      </c>
      <c r="F52" s="874"/>
      <c r="G52" s="875">
        <v>691048</v>
      </c>
      <c r="H52" s="876"/>
      <c r="I52" s="876"/>
      <c r="J52" s="876"/>
      <c r="K52" s="876"/>
    </row>
  </sheetData>
  <sheetProtection password="B2D8" sheet="1" objects="1" scenarios="1"/>
  <mergeCells count="19">
    <mergeCell ref="E52:F52"/>
    <mergeCell ref="G52:K52"/>
    <mergeCell ref="D26:I26"/>
    <mergeCell ref="A27:B27"/>
    <mergeCell ref="H44:J44"/>
    <mergeCell ref="B49:D51"/>
    <mergeCell ref="E51:F51"/>
    <mergeCell ref="G51:K51"/>
    <mergeCell ref="E49:F49"/>
    <mergeCell ref="G49:K49"/>
    <mergeCell ref="H5:J5"/>
    <mergeCell ref="B11:I11"/>
    <mergeCell ref="C18:D18"/>
    <mergeCell ref="E50:F50"/>
    <mergeCell ref="G50:K50"/>
    <mergeCell ref="A35:K35"/>
    <mergeCell ref="H36:J36"/>
    <mergeCell ref="H40:J40"/>
    <mergeCell ref="H42:J4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8080"/>
  </sheetPr>
  <dimension ref="A1:Y39"/>
  <sheetViews>
    <sheetView view="pageBreakPreview" zoomScale="70" zoomScaleNormal="70" zoomScaleSheetLayoutView="70" workbookViewId="0" topLeftCell="A1">
      <selection activeCell="J31" sqref="J31"/>
    </sheetView>
  </sheetViews>
  <sheetFormatPr defaultColWidth="9.140625" defaultRowHeight="12.75"/>
  <cols>
    <col min="1" max="1" width="40.28125" style="757" customWidth="1"/>
    <col min="2" max="16384" width="9.140625" style="757" customWidth="1"/>
  </cols>
  <sheetData>
    <row r="1" spans="1:25" ht="12.75">
      <c r="A1" s="80">
        <f>'[2]Титульный'!A27</f>
        <v>0</v>
      </c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81" t="s">
        <v>108</v>
      </c>
      <c r="V1" s="81"/>
      <c r="W1" s="81"/>
      <c r="X1" s="758"/>
      <c r="Y1" s="758"/>
    </row>
    <row r="2" spans="1:25" ht="12.75">
      <c r="A2" s="245" t="str">
        <f>'[2]Титульный'!D26</f>
        <v>Исламское Окно</v>
      </c>
      <c r="U2" s="81" t="s">
        <v>109</v>
      </c>
      <c r="V2" s="81"/>
      <c r="W2" s="81"/>
      <c r="X2" s="758"/>
      <c r="Y2" s="758"/>
    </row>
    <row r="3" spans="21:25" ht="12.75">
      <c r="U3" s="829">
        <f>Титульный!C18</f>
        <v>44958</v>
      </c>
      <c r="V3" s="829"/>
      <c r="W3" s="829"/>
      <c r="X3" s="829"/>
      <c r="Y3" s="829"/>
    </row>
    <row r="5" ht="12.75">
      <c r="A5" s="776"/>
    </row>
    <row r="6" spans="1:25" ht="12.75" customHeight="1">
      <c r="A6" s="774"/>
      <c r="B6" s="774"/>
      <c r="C6" s="774"/>
      <c r="D6" s="774"/>
      <c r="E6" s="777" t="s">
        <v>35</v>
      </c>
      <c r="F6" s="774"/>
      <c r="G6" s="774"/>
      <c r="H6" s="774"/>
      <c r="I6" s="774"/>
      <c r="J6" s="774"/>
      <c r="K6" s="774"/>
      <c r="L6" s="774"/>
      <c r="M6" s="774"/>
      <c r="N6" s="774"/>
      <c r="O6" s="777" t="s">
        <v>36</v>
      </c>
      <c r="P6" s="774"/>
      <c r="Q6" s="759"/>
      <c r="R6" s="759"/>
      <c r="S6" s="759"/>
      <c r="T6" s="759"/>
      <c r="U6" s="759"/>
      <c r="V6" s="774"/>
      <c r="W6" s="774"/>
      <c r="X6" s="759"/>
      <c r="Y6" s="778" t="s">
        <v>447</v>
      </c>
    </row>
    <row r="7" spans="1:25" ht="13.5" thickBot="1">
      <c r="A7" s="779" t="s">
        <v>1003</v>
      </c>
      <c r="B7" s="774"/>
      <c r="C7" s="774"/>
      <c r="D7" s="774"/>
      <c r="E7" s="774"/>
      <c r="F7" s="774"/>
      <c r="G7" s="774"/>
      <c r="H7" s="774"/>
      <c r="I7" s="774"/>
      <c r="J7" s="774"/>
      <c r="K7" s="774"/>
      <c r="L7" s="774"/>
      <c r="M7" s="774"/>
      <c r="N7" s="774"/>
      <c r="O7" s="774"/>
      <c r="P7" s="774"/>
      <c r="Q7" s="759"/>
      <c r="R7" s="759"/>
      <c r="S7" s="759"/>
      <c r="T7" s="774"/>
      <c r="U7" s="774"/>
      <c r="V7" s="774"/>
      <c r="W7" s="774"/>
      <c r="X7" s="774"/>
      <c r="Y7" s="774"/>
    </row>
    <row r="8" spans="1:25" ht="12.75" customHeight="1">
      <c r="A8" s="908" t="s">
        <v>111</v>
      </c>
      <c r="B8" s="902" t="s">
        <v>112</v>
      </c>
      <c r="C8" s="902"/>
      <c r="D8" s="902" t="s">
        <v>1004</v>
      </c>
      <c r="E8" s="902"/>
      <c r="F8" s="902" t="s">
        <v>1005</v>
      </c>
      <c r="G8" s="902"/>
      <c r="H8" s="902" t="s">
        <v>1006</v>
      </c>
      <c r="I8" s="902"/>
      <c r="J8" s="902" t="s">
        <v>1007</v>
      </c>
      <c r="K8" s="902"/>
      <c r="L8" s="902" t="s">
        <v>0</v>
      </c>
      <c r="M8" s="902"/>
      <c r="N8" s="902" t="s">
        <v>1</v>
      </c>
      <c r="O8" s="902"/>
      <c r="P8" s="902" t="s">
        <v>2</v>
      </c>
      <c r="Q8" s="902"/>
      <c r="R8" s="902" t="s">
        <v>3</v>
      </c>
      <c r="S8" s="902"/>
      <c r="T8" s="902" t="s">
        <v>4</v>
      </c>
      <c r="U8" s="902"/>
      <c r="V8" s="902" t="s">
        <v>5</v>
      </c>
      <c r="W8" s="902"/>
      <c r="X8" s="902" t="s">
        <v>374</v>
      </c>
      <c r="Y8" s="904" t="s">
        <v>6</v>
      </c>
    </row>
    <row r="9" spans="1:25" ht="12.75">
      <c r="A9" s="909"/>
      <c r="B9" s="763" t="s">
        <v>434</v>
      </c>
      <c r="C9" s="763" t="s">
        <v>7</v>
      </c>
      <c r="D9" s="763" t="s">
        <v>434</v>
      </c>
      <c r="E9" s="763" t="s">
        <v>7</v>
      </c>
      <c r="F9" s="763" t="s">
        <v>434</v>
      </c>
      <c r="G9" s="763" t="s">
        <v>7</v>
      </c>
      <c r="H9" s="763" t="s">
        <v>434</v>
      </c>
      <c r="I9" s="763" t="s">
        <v>7</v>
      </c>
      <c r="J9" s="763" t="s">
        <v>434</v>
      </c>
      <c r="K9" s="763" t="s">
        <v>7</v>
      </c>
      <c r="L9" s="763" t="s">
        <v>434</v>
      </c>
      <c r="M9" s="763" t="s">
        <v>7</v>
      </c>
      <c r="N9" s="763" t="s">
        <v>434</v>
      </c>
      <c r="O9" s="763" t="s">
        <v>7</v>
      </c>
      <c r="P9" s="763" t="s">
        <v>434</v>
      </c>
      <c r="Q9" s="763" t="s">
        <v>7</v>
      </c>
      <c r="R9" s="763" t="s">
        <v>434</v>
      </c>
      <c r="S9" s="763" t="s">
        <v>7</v>
      </c>
      <c r="T9" s="763" t="s">
        <v>434</v>
      </c>
      <c r="U9" s="763" t="s">
        <v>7</v>
      </c>
      <c r="V9" s="763" t="s">
        <v>434</v>
      </c>
      <c r="W9" s="763" t="s">
        <v>7</v>
      </c>
      <c r="X9" s="903"/>
      <c r="Y9" s="905"/>
    </row>
    <row r="10" spans="1:25" ht="12.75">
      <c r="A10" s="764">
        <v>1</v>
      </c>
      <c r="B10" s="765">
        <v>2</v>
      </c>
      <c r="C10" s="765">
        <v>3</v>
      </c>
      <c r="D10" s="765">
        <v>4</v>
      </c>
      <c r="E10" s="765">
        <v>5</v>
      </c>
      <c r="F10" s="765">
        <v>6</v>
      </c>
      <c r="G10" s="765">
        <v>7</v>
      </c>
      <c r="H10" s="765">
        <v>8</v>
      </c>
      <c r="I10" s="765">
        <v>9</v>
      </c>
      <c r="J10" s="765">
        <v>10</v>
      </c>
      <c r="K10" s="765">
        <v>11</v>
      </c>
      <c r="L10" s="765">
        <v>12</v>
      </c>
      <c r="M10" s="765">
        <v>13</v>
      </c>
      <c r="N10" s="765">
        <v>14</v>
      </c>
      <c r="O10" s="765">
        <v>15</v>
      </c>
      <c r="P10" s="765">
        <v>16</v>
      </c>
      <c r="Q10" s="765">
        <v>17</v>
      </c>
      <c r="R10" s="765">
        <v>18</v>
      </c>
      <c r="S10" s="765">
        <v>19</v>
      </c>
      <c r="T10" s="765">
        <v>20</v>
      </c>
      <c r="U10" s="765">
        <v>21</v>
      </c>
      <c r="V10" s="765">
        <v>22</v>
      </c>
      <c r="W10" s="765">
        <v>23</v>
      </c>
      <c r="X10" s="765">
        <v>24</v>
      </c>
      <c r="Y10" s="766">
        <v>25</v>
      </c>
    </row>
    <row r="11" spans="1:25" s="827" customFormat="1" ht="12.75">
      <c r="A11" s="826" t="s">
        <v>8</v>
      </c>
      <c r="B11" s="848">
        <f aca="true" t="shared" si="0" ref="B11:Y11">SUM(B13:B17)</f>
        <v>0</v>
      </c>
      <c r="C11" s="848">
        <f t="shared" si="0"/>
        <v>0</v>
      </c>
      <c r="D11" s="848">
        <f t="shared" si="0"/>
        <v>0</v>
      </c>
      <c r="E11" s="848">
        <f t="shared" si="0"/>
        <v>0</v>
      </c>
      <c r="F11" s="848">
        <f t="shared" si="0"/>
        <v>0</v>
      </c>
      <c r="G11" s="848">
        <f t="shared" si="0"/>
        <v>0</v>
      </c>
      <c r="H11" s="848">
        <f t="shared" si="0"/>
        <v>0</v>
      </c>
      <c r="I11" s="848">
        <f t="shared" si="0"/>
        <v>0</v>
      </c>
      <c r="J11" s="848">
        <f t="shared" si="0"/>
        <v>0</v>
      </c>
      <c r="K11" s="848">
        <f t="shared" si="0"/>
        <v>0</v>
      </c>
      <c r="L11" s="848">
        <f t="shared" si="0"/>
        <v>0</v>
      </c>
      <c r="M11" s="848">
        <f t="shared" si="0"/>
        <v>0</v>
      </c>
      <c r="N11" s="848">
        <f t="shared" si="0"/>
        <v>0</v>
      </c>
      <c r="O11" s="848">
        <f t="shared" si="0"/>
        <v>0</v>
      </c>
      <c r="P11" s="848">
        <f t="shared" si="0"/>
        <v>0</v>
      </c>
      <c r="Q11" s="848">
        <f t="shared" si="0"/>
        <v>0</v>
      </c>
      <c r="R11" s="848">
        <f t="shared" si="0"/>
        <v>0</v>
      </c>
      <c r="S11" s="848">
        <f t="shared" si="0"/>
        <v>0</v>
      </c>
      <c r="T11" s="848">
        <f t="shared" si="0"/>
        <v>0</v>
      </c>
      <c r="U11" s="848">
        <f t="shared" si="0"/>
        <v>0</v>
      </c>
      <c r="V11" s="848">
        <f t="shared" si="0"/>
        <v>0</v>
      </c>
      <c r="W11" s="848">
        <f t="shared" si="0"/>
        <v>0</v>
      </c>
      <c r="X11" s="848">
        <f t="shared" si="0"/>
        <v>0</v>
      </c>
      <c r="Y11" s="848">
        <f t="shared" si="0"/>
        <v>0</v>
      </c>
    </row>
    <row r="12" spans="1:25" ht="12.75">
      <c r="A12" s="767" t="s">
        <v>306</v>
      </c>
      <c r="B12" s="850"/>
      <c r="C12" s="850"/>
      <c r="D12" s="850"/>
      <c r="E12" s="850"/>
      <c r="F12" s="850"/>
      <c r="G12" s="850"/>
      <c r="H12" s="850"/>
      <c r="I12" s="850"/>
      <c r="J12" s="850"/>
      <c r="K12" s="850"/>
      <c r="L12" s="850"/>
      <c r="M12" s="850"/>
      <c r="N12" s="850"/>
      <c r="O12" s="850"/>
      <c r="P12" s="850"/>
      <c r="Q12" s="850"/>
      <c r="R12" s="850"/>
      <c r="S12" s="850"/>
      <c r="T12" s="850"/>
      <c r="U12" s="850"/>
      <c r="V12" s="850"/>
      <c r="W12" s="850"/>
      <c r="X12" s="850"/>
      <c r="Y12" s="851"/>
    </row>
    <row r="13" spans="1:25" ht="15.75">
      <c r="A13" s="767" t="s">
        <v>9</v>
      </c>
      <c r="B13" s="846">
        <f>D13+F13</f>
        <v>0</v>
      </c>
      <c r="C13" s="846">
        <f>E13+G13</f>
        <v>0</v>
      </c>
      <c r="D13" s="828"/>
      <c r="E13" s="828"/>
      <c r="F13" s="847">
        <f>H13+J13+L13+N13+P13+R13+T13+V13</f>
        <v>0</v>
      </c>
      <c r="G13" s="847">
        <f>I13+K13+M13+O13+Q13+S13+U13+W13</f>
        <v>0</v>
      </c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  <c r="U13" s="814"/>
      <c r="V13" s="814"/>
      <c r="W13" s="814"/>
      <c r="X13" s="814"/>
      <c r="Y13" s="815"/>
    </row>
    <row r="14" spans="1:25" ht="15.75">
      <c r="A14" s="767" t="s">
        <v>10</v>
      </c>
      <c r="B14" s="846">
        <f aca="true" t="shared" si="1" ref="B14:B21">D14+F14</f>
        <v>0</v>
      </c>
      <c r="C14" s="846">
        <f aca="true" t="shared" si="2" ref="C14:C21">E14+G14</f>
        <v>0</v>
      </c>
      <c r="D14" s="828"/>
      <c r="E14" s="828"/>
      <c r="F14" s="847">
        <f>H14+J14+L14+N14+P14+R14+T14+V14</f>
        <v>0</v>
      </c>
      <c r="G14" s="847">
        <f>I14+K14+M14+O14+Q14+S14+U14+W14</f>
        <v>0</v>
      </c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  <c r="U14" s="814"/>
      <c r="V14" s="814"/>
      <c r="W14" s="814"/>
      <c r="X14" s="814"/>
      <c r="Y14" s="815"/>
    </row>
    <row r="15" spans="1:25" ht="15.75">
      <c r="A15" s="767" t="s">
        <v>11</v>
      </c>
      <c r="B15" s="846">
        <f t="shared" si="1"/>
        <v>0</v>
      </c>
      <c r="C15" s="846">
        <f t="shared" si="2"/>
        <v>0</v>
      </c>
      <c r="D15" s="828"/>
      <c r="E15" s="828"/>
      <c r="F15" s="847">
        <f aca="true" t="shared" si="3" ref="F15:F21">H15+J15+L15+N15+P15+R15+T15+V15</f>
        <v>0</v>
      </c>
      <c r="G15" s="847">
        <f aca="true" t="shared" si="4" ref="G15:G21">I15+K15+M15+O15+Q15+S15+U15+W15</f>
        <v>0</v>
      </c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  <c r="U15" s="814"/>
      <c r="V15" s="814"/>
      <c r="W15" s="814"/>
      <c r="X15" s="814"/>
      <c r="Y15" s="815"/>
    </row>
    <row r="16" spans="1:25" ht="15.75">
      <c r="A16" s="767" t="s">
        <v>12</v>
      </c>
      <c r="B16" s="846">
        <f t="shared" si="1"/>
        <v>0</v>
      </c>
      <c r="C16" s="846">
        <f t="shared" si="2"/>
        <v>0</v>
      </c>
      <c r="D16" s="828"/>
      <c r="E16" s="828"/>
      <c r="F16" s="847">
        <f t="shared" si="3"/>
        <v>0</v>
      </c>
      <c r="G16" s="847">
        <f t="shared" si="4"/>
        <v>0</v>
      </c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  <c r="U16" s="814"/>
      <c r="V16" s="814"/>
      <c r="W16" s="814"/>
      <c r="X16" s="814"/>
      <c r="Y16" s="815"/>
    </row>
    <row r="17" spans="1:25" ht="25.5">
      <c r="A17" s="767" t="s">
        <v>13</v>
      </c>
      <c r="B17" s="846">
        <f t="shared" si="1"/>
        <v>0</v>
      </c>
      <c r="C17" s="846">
        <f t="shared" si="2"/>
        <v>0</v>
      </c>
      <c r="D17" s="828"/>
      <c r="E17" s="828"/>
      <c r="F17" s="847">
        <f t="shared" si="3"/>
        <v>0</v>
      </c>
      <c r="G17" s="847">
        <f t="shared" si="4"/>
        <v>0</v>
      </c>
      <c r="H17" s="814"/>
      <c r="I17" s="814"/>
      <c r="J17" s="814"/>
      <c r="K17" s="814"/>
      <c r="L17" s="814"/>
      <c r="M17" s="814"/>
      <c r="N17" s="814"/>
      <c r="O17" s="814"/>
      <c r="P17" s="814"/>
      <c r="Q17" s="814"/>
      <c r="R17" s="814"/>
      <c r="S17" s="814"/>
      <c r="T17" s="814"/>
      <c r="U17" s="814"/>
      <c r="V17" s="814"/>
      <c r="W17" s="814"/>
      <c r="X17" s="814"/>
      <c r="Y17" s="815"/>
    </row>
    <row r="18" spans="1:25" ht="15.75">
      <c r="A18" s="767" t="s">
        <v>14</v>
      </c>
      <c r="B18" s="846"/>
      <c r="C18" s="846"/>
      <c r="D18" s="828"/>
      <c r="E18" s="828"/>
      <c r="F18" s="847"/>
      <c r="G18" s="847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5"/>
    </row>
    <row r="19" spans="1:25" ht="63.75">
      <c r="A19" s="767" t="s">
        <v>15</v>
      </c>
      <c r="B19" s="846">
        <f t="shared" si="1"/>
        <v>0</v>
      </c>
      <c r="C19" s="846">
        <f t="shared" si="2"/>
        <v>0</v>
      </c>
      <c r="D19" s="828"/>
      <c r="E19" s="828"/>
      <c r="F19" s="847">
        <f t="shared" si="3"/>
        <v>0</v>
      </c>
      <c r="G19" s="847">
        <f t="shared" si="4"/>
        <v>0</v>
      </c>
      <c r="H19" s="814"/>
      <c r="I19" s="814"/>
      <c r="J19" s="814"/>
      <c r="K19" s="814"/>
      <c r="L19" s="814"/>
      <c r="M19" s="814"/>
      <c r="N19" s="814"/>
      <c r="O19" s="814"/>
      <c r="P19" s="814"/>
      <c r="Q19" s="814"/>
      <c r="R19" s="814"/>
      <c r="S19" s="814"/>
      <c r="T19" s="814"/>
      <c r="U19" s="814"/>
      <c r="V19" s="814"/>
      <c r="W19" s="814"/>
      <c r="X19" s="814"/>
      <c r="Y19" s="815"/>
    </row>
    <row r="20" spans="1:25" ht="51">
      <c r="A20" s="767" t="s">
        <v>16</v>
      </c>
      <c r="B20" s="846">
        <f t="shared" si="1"/>
        <v>0</v>
      </c>
      <c r="C20" s="846">
        <f t="shared" si="2"/>
        <v>0</v>
      </c>
      <c r="D20" s="828"/>
      <c r="E20" s="828"/>
      <c r="F20" s="847">
        <f t="shared" si="3"/>
        <v>0</v>
      </c>
      <c r="G20" s="847">
        <f t="shared" si="4"/>
        <v>0</v>
      </c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4"/>
      <c r="S20" s="814"/>
      <c r="T20" s="814"/>
      <c r="U20" s="814"/>
      <c r="V20" s="814"/>
      <c r="W20" s="814"/>
      <c r="X20" s="814"/>
      <c r="Y20" s="815"/>
    </row>
    <row r="21" spans="1:25" ht="57" customHeight="1" thickBot="1">
      <c r="A21" s="768" t="s">
        <v>17</v>
      </c>
      <c r="B21" s="846">
        <f t="shared" si="1"/>
        <v>0</v>
      </c>
      <c r="C21" s="846">
        <f t="shared" si="2"/>
        <v>0</v>
      </c>
      <c r="D21" s="828"/>
      <c r="E21" s="828"/>
      <c r="F21" s="847">
        <f t="shared" si="3"/>
        <v>0</v>
      </c>
      <c r="G21" s="847">
        <f t="shared" si="4"/>
        <v>0</v>
      </c>
      <c r="H21" s="816"/>
      <c r="I21" s="816"/>
      <c r="J21" s="816"/>
      <c r="K21" s="816"/>
      <c r="L21" s="816"/>
      <c r="M21" s="816"/>
      <c r="N21" s="816"/>
      <c r="O21" s="816"/>
      <c r="P21" s="816"/>
      <c r="Q21" s="816"/>
      <c r="R21" s="816"/>
      <c r="S21" s="816"/>
      <c r="T21" s="816"/>
      <c r="U21" s="816"/>
      <c r="V21" s="816"/>
      <c r="W21" s="816"/>
      <c r="X21" s="816"/>
      <c r="Y21" s="817"/>
    </row>
    <row r="22" spans="1:25" ht="30" customHeight="1">
      <c r="A22" s="818"/>
      <c r="B22" s="820"/>
      <c r="C22" s="820"/>
      <c r="D22" s="820"/>
      <c r="E22" s="820"/>
      <c r="F22" s="820"/>
      <c r="G22" s="820"/>
      <c r="H22" s="820"/>
      <c r="I22" s="820"/>
      <c r="J22" s="820"/>
      <c r="K22" s="820"/>
      <c r="L22" s="820"/>
      <c r="M22" s="820"/>
      <c r="N22" s="820"/>
      <c r="O22" s="820"/>
      <c r="P22" s="820"/>
      <c r="Q22" s="820"/>
      <c r="R22" s="820"/>
      <c r="S22" s="820"/>
      <c r="T22" s="820"/>
      <c r="U22" s="820"/>
      <c r="V22" s="820"/>
      <c r="W22" s="820"/>
      <c r="X22" s="820"/>
      <c r="Y22" s="820"/>
    </row>
    <row r="23" spans="1:25" ht="13.5" thickBot="1">
      <c r="A23" s="852" t="s">
        <v>37</v>
      </c>
      <c r="B23" s="853"/>
      <c r="C23" s="853"/>
      <c r="D23" s="853"/>
      <c r="E23" s="853"/>
      <c r="F23" s="853"/>
      <c r="G23" s="853"/>
      <c r="H23" s="853"/>
      <c r="I23" s="853"/>
      <c r="J23" s="853"/>
      <c r="K23" s="853"/>
      <c r="L23" s="853"/>
      <c r="M23" s="853"/>
      <c r="N23" s="853"/>
      <c r="O23" s="853"/>
      <c r="P23" s="853"/>
      <c r="Q23" s="853"/>
      <c r="R23" s="853"/>
      <c r="S23" s="853"/>
      <c r="T23" s="853"/>
      <c r="U23" s="853"/>
      <c r="V23" s="853"/>
      <c r="W23" s="853"/>
      <c r="X23" s="774"/>
      <c r="Y23" s="774"/>
    </row>
    <row r="24" spans="1:25" ht="12.75" customHeight="1">
      <c r="A24" s="906" t="s">
        <v>111</v>
      </c>
      <c r="B24" s="897" t="s">
        <v>112</v>
      </c>
      <c r="C24" s="897" t="s">
        <v>374</v>
      </c>
      <c r="D24" s="897" t="s">
        <v>375</v>
      </c>
      <c r="E24" s="897" t="s">
        <v>19</v>
      </c>
      <c r="F24" s="897"/>
      <c r="G24" s="897"/>
      <c r="H24" s="897" t="s">
        <v>20</v>
      </c>
      <c r="I24" s="897"/>
      <c r="J24" s="897"/>
      <c r="K24" s="897"/>
      <c r="L24" s="897" t="s">
        <v>378</v>
      </c>
      <c r="M24" s="897"/>
      <c r="N24" s="897"/>
      <c r="O24" s="897"/>
      <c r="P24" s="897" t="s">
        <v>21</v>
      </c>
      <c r="Q24" s="897" t="s">
        <v>380</v>
      </c>
      <c r="R24" s="897"/>
      <c r="S24" s="897"/>
      <c r="T24" s="897" t="s">
        <v>406</v>
      </c>
      <c r="U24" s="897" t="s">
        <v>382</v>
      </c>
      <c r="V24" s="897" t="s">
        <v>22</v>
      </c>
      <c r="W24" s="899" t="s">
        <v>23</v>
      </c>
      <c r="X24" s="774"/>
      <c r="Y24" s="774"/>
    </row>
    <row r="25" spans="1:25" ht="12.75">
      <c r="A25" s="907"/>
      <c r="B25" s="898"/>
      <c r="C25" s="898"/>
      <c r="D25" s="898"/>
      <c r="E25" s="854" t="s">
        <v>112</v>
      </c>
      <c r="F25" s="855">
        <v>0</v>
      </c>
      <c r="G25" s="855">
        <v>0.02</v>
      </c>
      <c r="H25" s="854" t="s">
        <v>112</v>
      </c>
      <c r="I25" s="855">
        <v>0.01</v>
      </c>
      <c r="J25" s="855">
        <v>0.02</v>
      </c>
      <c r="K25" s="856">
        <v>0.025</v>
      </c>
      <c r="L25" s="854" t="s">
        <v>112</v>
      </c>
      <c r="M25" s="855">
        <v>0.05</v>
      </c>
      <c r="N25" s="855">
        <v>0.1</v>
      </c>
      <c r="O25" s="855">
        <v>0.15</v>
      </c>
      <c r="P25" s="898"/>
      <c r="Q25" s="854" t="s">
        <v>112</v>
      </c>
      <c r="R25" s="855">
        <v>0.15</v>
      </c>
      <c r="S25" s="855">
        <v>0.25</v>
      </c>
      <c r="T25" s="898"/>
      <c r="U25" s="898"/>
      <c r="V25" s="898"/>
      <c r="W25" s="900"/>
      <c r="X25" s="774"/>
      <c r="Y25" s="774"/>
    </row>
    <row r="26" spans="1:25" ht="12.75">
      <c r="A26" s="857">
        <v>1</v>
      </c>
      <c r="B26" s="848">
        <v>2</v>
      </c>
      <c r="C26" s="848">
        <v>3</v>
      </c>
      <c r="D26" s="848">
        <v>4</v>
      </c>
      <c r="E26" s="848">
        <v>5</v>
      </c>
      <c r="F26" s="858">
        <v>44566</v>
      </c>
      <c r="G26" s="858">
        <v>44597</v>
      </c>
      <c r="H26" s="848">
        <v>6</v>
      </c>
      <c r="I26" s="858">
        <v>44567</v>
      </c>
      <c r="J26" s="858">
        <v>44598</v>
      </c>
      <c r="K26" s="858">
        <v>44626</v>
      </c>
      <c r="L26" s="848">
        <v>7</v>
      </c>
      <c r="M26" s="858">
        <v>44568</v>
      </c>
      <c r="N26" s="858">
        <v>44599</v>
      </c>
      <c r="O26" s="858">
        <v>44627</v>
      </c>
      <c r="P26" s="848">
        <v>8</v>
      </c>
      <c r="Q26" s="848">
        <v>9</v>
      </c>
      <c r="R26" s="858">
        <v>44570</v>
      </c>
      <c r="S26" s="858">
        <v>44601</v>
      </c>
      <c r="T26" s="848">
        <v>10</v>
      </c>
      <c r="U26" s="848">
        <v>11</v>
      </c>
      <c r="V26" s="848">
        <v>12</v>
      </c>
      <c r="W26" s="859">
        <v>13</v>
      </c>
      <c r="X26" s="774"/>
      <c r="Y26" s="774"/>
    </row>
    <row r="27" spans="1:25" ht="25.5">
      <c r="A27" s="860" t="s">
        <v>24</v>
      </c>
      <c r="B27" s="848">
        <f>SUM(E27,H27,L27,Q27,T27,U27)</f>
        <v>0</v>
      </c>
      <c r="C27" s="821"/>
      <c r="D27" s="861">
        <f>P27+V27</f>
        <v>0</v>
      </c>
      <c r="E27" s="861">
        <f>SUM(F27:G27)</f>
        <v>0</v>
      </c>
      <c r="F27" s="821"/>
      <c r="G27" s="821"/>
      <c r="H27" s="861">
        <f>SUM(I27:K27)</f>
        <v>0</v>
      </c>
      <c r="I27" s="821"/>
      <c r="J27" s="824"/>
      <c r="K27" s="821"/>
      <c r="L27" s="861">
        <f>SUM(M27:O27)</f>
        <v>0</v>
      </c>
      <c r="M27" s="821"/>
      <c r="N27" s="821"/>
      <c r="O27" s="824"/>
      <c r="P27" s="821"/>
      <c r="Q27" s="861">
        <f>SUM(R27:S27)</f>
        <v>0</v>
      </c>
      <c r="R27" s="821"/>
      <c r="S27" s="821"/>
      <c r="T27" s="821"/>
      <c r="U27" s="821"/>
      <c r="V27" s="821"/>
      <c r="W27" s="825"/>
      <c r="X27" s="774"/>
      <c r="Y27" s="774"/>
    </row>
    <row r="28" spans="1:25" ht="25.5">
      <c r="A28" s="860" t="s">
        <v>25</v>
      </c>
      <c r="B28" s="848">
        <f aca="true" t="shared" si="5" ref="B28:G28">SUM(B29:B35)</f>
        <v>0</v>
      </c>
      <c r="C28" s="848">
        <f t="shared" si="5"/>
        <v>0</v>
      </c>
      <c r="D28" s="848">
        <f t="shared" si="5"/>
        <v>0</v>
      </c>
      <c r="E28" s="848">
        <f t="shared" si="5"/>
        <v>0</v>
      </c>
      <c r="F28" s="848">
        <f t="shared" si="5"/>
        <v>0</v>
      </c>
      <c r="G28" s="848">
        <f t="shared" si="5"/>
        <v>0</v>
      </c>
      <c r="H28" s="848">
        <f aca="true" t="shared" si="6" ref="H28:U28">SUM(H29:H35)</f>
        <v>0</v>
      </c>
      <c r="I28" s="848">
        <f t="shared" si="6"/>
        <v>0</v>
      </c>
      <c r="J28" s="848">
        <f t="shared" si="6"/>
        <v>0</v>
      </c>
      <c r="K28" s="848">
        <f t="shared" si="6"/>
        <v>0</v>
      </c>
      <c r="L28" s="848">
        <f t="shared" si="6"/>
        <v>0</v>
      </c>
      <c r="M28" s="848">
        <f t="shared" si="6"/>
        <v>0</v>
      </c>
      <c r="N28" s="848">
        <f t="shared" si="6"/>
        <v>0</v>
      </c>
      <c r="O28" s="848">
        <f t="shared" si="6"/>
        <v>0</v>
      </c>
      <c r="P28" s="848">
        <f>SUM(P29:P35)</f>
        <v>0</v>
      </c>
      <c r="Q28" s="848">
        <f>SUM(Q29:Q35)</f>
        <v>0</v>
      </c>
      <c r="R28" s="848">
        <f t="shared" si="6"/>
        <v>0</v>
      </c>
      <c r="S28" s="848">
        <f t="shared" si="6"/>
        <v>0</v>
      </c>
      <c r="T28" s="848">
        <f t="shared" si="6"/>
        <v>0</v>
      </c>
      <c r="U28" s="848">
        <f t="shared" si="6"/>
        <v>0</v>
      </c>
      <c r="V28" s="848">
        <f>SUM(V29:V35)</f>
        <v>0</v>
      </c>
      <c r="W28" s="859">
        <f>SUM(W29:W35)</f>
        <v>0</v>
      </c>
      <c r="X28" s="774"/>
      <c r="Y28" s="774"/>
    </row>
    <row r="29" spans="1:25" ht="12.75">
      <c r="A29" s="860" t="s">
        <v>26</v>
      </c>
      <c r="B29" s="848">
        <f aca="true" t="shared" si="7" ref="B29:B35">SUM(E29,H29,L29,Q29,T29,U29)</f>
        <v>0</v>
      </c>
      <c r="C29" s="821"/>
      <c r="D29" s="848">
        <f aca="true" t="shared" si="8" ref="D29:D35">P29+V29</f>
        <v>0</v>
      </c>
      <c r="E29" s="861">
        <f aca="true" t="shared" si="9" ref="E29:E37">SUM(F29:G29)</f>
        <v>0</v>
      </c>
      <c r="F29" s="821"/>
      <c r="G29" s="821"/>
      <c r="H29" s="861">
        <f aca="true" t="shared" si="10" ref="H29:H37">SUM(I29:K29)</f>
        <v>0</v>
      </c>
      <c r="I29" s="821"/>
      <c r="J29" s="824"/>
      <c r="K29" s="821"/>
      <c r="L29" s="861">
        <f aca="true" t="shared" si="11" ref="L29:L37">SUM(M29:O29)</f>
        <v>0</v>
      </c>
      <c r="M29" s="821"/>
      <c r="N29" s="821"/>
      <c r="O29" s="824"/>
      <c r="P29" s="821"/>
      <c r="Q29" s="861">
        <f>SUM(R29:S29)</f>
        <v>0</v>
      </c>
      <c r="R29" s="821"/>
      <c r="S29" s="821"/>
      <c r="T29" s="821"/>
      <c r="U29" s="821"/>
      <c r="V29" s="821"/>
      <c r="W29" s="825"/>
      <c r="X29" s="774"/>
      <c r="Y29" s="774"/>
    </row>
    <row r="30" spans="1:25" ht="25.5">
      <c r="A30" s="860" t="s">
        <v>27</v>
      </c>
      <c r="B30" s="848">
        <f t="shared" si="7"/>
        <v>0</v>
      </c>
      <c r="C30" s="821"/>
      <c r="D30" s="848">
        <f t="shared" si="8"/>
        <v>0</v>
      </c>
      <c r="E30" s="861">
        <f t="shared" si="9"/>
        <v>0</v>
      </c>
      <c r="F30" s="821"/>
      <c r="G30" s="821"/>
      <c r="H30" s="861">
        <f t="shared" si="10"/>
        <v>0</v>
      </c>
      <c r="I30" s="821"/>
      <c r="J30" s="824"/>
      <c r="K30" s="821"/>
      <c r="L30" s="861">
        <f t="shared" si="11"/>
        <v>0</v>
      </c>
      <c r="M30" s="821"/>
      <c r="N30" s="821"/>
      <c r="O30" s="824"/>
      <c r="P30" s="821"/>
      <c r="Q30" s="861">
        <f aca="true" t="shared" si="12" ref="Q30:Q35">SUM(R30:S30)</f>
        <v>0</v>
      </c>
      <c r="R30" s="821"/>
      <c r="S30" s="821"/>
      <c r="T30" s="821"/>
      <c r="U30" s="821"/>
      <c r="V30" s="821"/>
      <c r="W30" s="825"/>
      <c r="X30" s="774"/>
      <c r="Y30" s="774"/>
    </row>
    <row r="31" spans="1:25" ht="12.75">
      <c r="A31" s="860" t="s">
        <v>28</v>
      </c>
      <c r="B31" s="848">
        <f t="shared" si="7"/>
        <v>0</v>
      </c>
      <c r="C31" s="821"/>
      <c r="D31" s="848">
        <f t="shared" si="8"/>
        <v>0</v>
      </c>
      <c r="E31" s="861">
        <f t="shared" si="9"/>
        <v>0</v>
      </c>
      <c r="F31" s="821"/>
      <c r="G31" s="821"/>
      <c r="H31" s="861">
        <f t="shared" si="10"/>
        <v>0</v>
      </c>
      <c r="I31" s="821"/>
      <c r="J31" s="824"/>
      <c r="K31" s="821"/>
      <c r="L31" s="861">
        <f t="shared" si="11"/>
        <v>0</v>
      </c>
      <c r="M31" s="821"/>
      <c r="N31" s="821"/>
      <c r="O31" s="824"/>
      <c r="P31" s="821"/>
      <c r="Q31" s="861">
        <f t="shared" si="12"/>
        <v>0</v>
      </c>
      <c r="R31" s="821"/>
      <c r="S31" s="821"/>
      <c r="T31" s="821"/>
      <c r="U31" s="821"/>
      <c r="V31" s="821"/>
      <c r="W31" s="825"/>
      <c r="X31" s="774"/>
      <c r="Y31" s="774"/>
    </row>
    <row r="32" spans="1:25" ht="12.75">
      <c r="A32" s="860" t="s">
        <v>29</v>
      </c>
      <c r="B32" s="848">
        <f t="shared" si="7"/>
        <v>0</v>
      </c>
      <c r="C32" s="821"/>
      <c r="D32" s="848">
        <f t="shared" si="8"/>
        <v>0</v>
      </c>
      <c r="E32" s="861">
        <f t="shared" si="9"/>
        <v>0</v>
      </c>
      <c r="F32" s="821"/>
      <c r="G32" s="821"/>
      <c r="H32" s="861">
        <f t="shared" si="10"/>
        <v>0</v>
      </c>
      <c r="I32" s="821"/>
      <c r="J32" s="824"/>
      <c r="K32" s="821"/>
      <c r="L32" s="861">
        <f t="shared" si="11"/>
        <v>0</v>
      </c>
      <c r="M32" s="821"/>
      <c r="N32" s="821"/>
      <c r="O32" s="824"/>
      <c r="P32" s="821"/>
      <c r="Q32" s="861">
        <f t="shared" si="12"/>
        <v>0</v>
      </c>
      <c r="R32" s="821"/>
      <c r="S32" s="821"/>
      <c r="T32" s="821"/>
      <c r="U32" s="821"/>
      <c r="V32" s="821"/>
      <c r="W32" s="825"/>
      <c r="X32" s="774"/>
      <c r="Y32" s="774"/>
    </row>
    <row r="33" spans="1:25" ht="12.75">
      <c r="A33" s="860" t="s">
        <v>30</v>
      </c>
      <c r="B33" s="848">
        <f t="shared" si="7"/>
        <v>0</v>
      </c>
      <c r="C33" s="821"/>
      <c r="D33" s="848">
        <f t="shared" si="8"/>
        <v>0</v>
      </c>
      <c r="E33" s="861">
        <f t="shared" si="9"/>
        <v>0</v>
      </c>
      <c r="F33" s="821"/>
      <c r="G33" s="821"/>
      <c r="H33" s="861">
        <f t="shared" si="10"/>
        <v>0</v>
      </c>
      <c r="I33" s="821"/>
      <c r="J33" s="824"/>
      <c r="K33" s="821"/>
      <c r="L33" s="861">
        <f t="shared" si="11"/>
        <v>0</v>
      </c>
      <c r="M33" s="821"/>
      <c r="N33" s="821"/>
      <c r="O33" s="824"/>
      <c r="P33" s="821"/>
      <c r="Q33" s="861">
        <f t="shared" si="12"/>
        <v>0</v>
      </c>
      <c r="R33" s="821"/>
      <c r="S33" s="821"/>
      <c r="T33" s="821"/>
      <c r="U33" s="821"/>
      <c r="V33" s="821"/>
      <c r="W33" s="825"/>
      <c r="X33" s="774"/>
      <c r="Y33" s="774"/>
    </row>
    <row r="34" spans="1:25" ht="12.75">
      <c r="A34" s="860" t="s">
        <v>31</v>
      </c>
      <c r="B34" s="848">
        <f t="shared" si="7"/>
        <v>0</v>
      </c>
      <c r="C34" s="821"/>
      <c r="D34" s="848">
        <f t="shared" si="8"/>
        <v>0</v>
      </c>
      <c r="E34" s="861">
        <f t="shared" si="9"/>
        <v>0</v>
      </c>
      <c r="F34" s="821"/>
      <c r="G34" s="821"/>
      <c r="H34" s="861">
        <f t="shared" si="10"/>
        <v>0</v>
      </c>
      <c r="I34" s="821"/>
      <c r="J34" s="824"/>
      <c r="K34" s="821"/>
      <c r="L34" s="861">
        <f t="shared" si="11"/>
        <v>0</v>
      </c>
      <c r="M34" s="821"/>
      <c r="N34" s="821"/>
      <c r="O34" s="824"/>
      <c r="P34" s="821"/>
      <c r="Q34" s="861">
        <f t="shared" si="12"/>
        <v>0</v>
      </c>
      <c r="R34" s="821"/>
      <c r="S34" s="821"/>
      <c r="T34" s="821"/>
      <c r="U34" s="821"/>
      <c r="V34" s="821"/>
      <c r="W34" s="825"/>
      <c r="X34" s="774"/>
      <c r="Y34" s="774"/>
    </row>
    <row r="35" spans="1:25" ht="12.75">
      <c r="A35" s="860" t="s">
        <v>32</v>
      </c>
      <c r="B35" s="848">
        <f t="shared" si="7"/>
        <v>0</v>
      </c>
      <c r="C35" s="821"/>
      <c r="D35" s="848">
        <f t="shared" si="8"/>
        <v>0</v>
      </c>
      <c r="E35" s="861">
        <f t="shared" si="9"/>
        <v>0</v>
      </c>
      <c r="F35" s="821"/>
      <c r="G35" s="821"/>
      <c r="H35" s="861">
        <f t="shared" si="10"/>
        <v>0</v>
      </c>
      <c r="I35" s="821"/>
      <c r="J35" s="824"/>
      <c r="K35" s="821"/>
      <c r="L35" s="861">
        <f t="shared" si="11"/>
        <v>0</v>
      </c>
      <c r="M35" s="821"/>
      <c r="N35" s="821"/>
      <c r="O35" s="824"/>
      <c r="P35" s="821"/>
      <c r="Q35" s="861">
        <f t="shared" si="12"/>
        <v>0</v>
      </c>
      <c r="R35" s="821"/>
      <c r="S35" s="821"/>
      <c r="T35" s="821"/>
      <c r="U35" s="821"/>
      <c r="V35" s="821"/>
      <c r="W35" s="825"/>
      <c r="X35" s="774"/>
      <c r="Y35" s="774"/>
    </row>
    <row r="36" spans="1:25" ht="12.75">
      <c r="A36" s="860" t="s">
        <v>33</v>
      </c>
      <c r="B36" s="848">
        <f>SUM(B27:B28)</f>
        <v>0</v>
      </c>
      <c r="C36" s="848">
        <f aca="true" t="shared" si="13" ref="C36:U36">SUM(C27:C28)</f>
        <v>0</v>
      </c>
      <c r="D36" s="848">
        <f>SUM(D27:D28)</f>
        <v>0</v>
      </c>
      <c r="E36" s="848">
        <f>SUM(E27:E28)</f>
        <v>0</v>
      </c>
      <c r="F36" s="848">
        <f t="shared" si="13"/>
        <v>0</v>
      </c>
      <c r="G36" s="848">
        <f t="shared" si="13"/>
        <v>0</v>
      </c>
      <c r="H36" s="848">
        <f t="shared" si="13"/>
        <v>0</v>
      </c>
      <c r="I36" s="848">
        <f t="shared" si="13"/>
        <v>0</v>
      </c>
      <c r="J36" s="848">
        <f t="shared" si="13"/>
        <v>0</v>
      </c>
      <c r="K36" s="848">
        <f t="shared" si="13"/>
        <v>0</v>
      </c>
      <c r="L36" s="848">
        <f t="shared" si="13"/>
        <v>0</v>
      </c>
      <c r="M36" s="848">
        <f t="shared" si="13"/>
        <v>0</v>
      </c>
      <c r="N36" s="848">
        <f t="shared" si="13"/>
        <v>0</v>
      </c>
      <c r="O36" s="848">
        <f t="shared" si="13"/>
        <v>0</v>
      </c>
      <c r="P36" s="848">
        <f>SUM(P27:P28)</f>
        <v>0</v>
      </c>
      <c r="Q36" s="848">
        <f t="shared" si="13"/>
        <v>0</v>
      </c>
      <c r="R36" s="848">
        <f>SUM(R27:R28)</f>
        <v>0</v>
      </c>
      <c r="S36" s="848">
        <f t="shared" si="13"/>
        <v>0</v>
      </c>
      <c r="T36" s="848">
        <f t="shared" si="13"/>
        <v>0</v>
      </c>
      <c r="U36" s="848">
        <f t="shared" si="13"/>
        <v>0</v>
      </c>
      <c r="V36" s="848">
        <f>SUM(V27:V28)</f>
        <v>0</v>
      </c>
      <c r="W36" s="859">
        <f>SUM(W27:W28)</f>
        <v>0</v>
      </c>
      <c r="X36" s="774"/>
      <c r="Y36" s="774"/>
    </row>
    <row r="37" spans="1:25" ht="26.25" thickBot="1">
      <c r="A37" s="862" t="s">
        <v>34</v>
      </c>
      <c r="B37" s="863">
        <f>SUM(E37,H37,L37,Q37,T37,U37)</f>
        <v>0</v>
      </c>
      <c r="C37" s="822"/>
      <c r="D37" s="863">
        <f>P37+V37</f>
        <v>0</v>
      </c>
      <c r="E37" s="863">
        <f t="shared" si="9"/>
        <v>0</v>
      </c>
      <c r="F37" s="822"/>
      <c r="G37" s="822"/>
      <c r="H37" s="863">
        <f t="shared" si="10"/>
        <v>0</v>
      </c>
      <c r="I37" s="822"/>
      <c r="J37" s="822"/>
      <c r="K37" s="822"/>
      <c r="L37" s="863">
        <f t="shared" si="11"/>
        <v>0</v>
      </c>
      <c r="M37" s="822"/>
      <c r="N37" s="822"/>
      <c r="O37" s="822"/>
      <c r="P37" s="822"/>
      <c r="Q37" s="863">
        <f>SUM(R37:S37)</f>
        <v>0</v>
      </c>
      <c r="R37" s="822"/>
      <c r="S37" s="822"/>
      <c r="T37" s="822"/>
      <c r="U37" s="822"/>
      <c r="V37" s="822"/>
      <c r="W37" s="823"/>
      <c r="X37" s="774"/>
      <c r="Y37" s="774"/>
    </row>
    <row r="38" spans="1:25" ht="12.75">
      <c r="A38" s="773"/>
      <c r="B38" s="774"/>
      <c r="C38" s="774"/>
      <c r="D38" s="774"/>
      <c r="E38" s="774"/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74"/>
      <c r="R38" s="774"/>
      <c r="S38" s="774"/>
      <c r="T38" s="774"/>
      <c r="U38" s="774"/>
      <c r="V38" s="774"/>
      <c r="W38" s="774"/>
      <c r="X38" s="774"/>
      <c r="Y38" s="774"/>
    </row>
    <row r="39" spans="1:25" ht="12.75">
      <c r="A39" s="901" t="str">
        <f>'[2]R1.B2'!A48</f>
        <v>ответ. Лицо:  исполнитель     подпись: ____________________</v>
      </c>
      <c r="B39" s="901"/>
      <c r="C39" s="901"/>
      <c r="D39" s="901"/>
      <c r="E39" s="775"/>
      <c r="F39" s="775"/>
      <c r="G39" s="775"/>
      <c r="H39" s="775"/>
      <c r="I39" s="775"/>
      <c r="J39" s="775"/>
      <c r="K39" s="775"/>
      <c r="L39" s="775"/>
      <c r="M39" s="775"/>
      <c r="N39" s="775"/>
      <c r="O39" s="775"/>
      <c r="P39" s="775"/>
      <c r="Q39" s="775"/>
      <c r="R39" s="775"/>
      <c r="S39" s="775"/>
      <c r="T39" s="775"/>
      <c r="U39" s="775"/>
      <c r="V39" s="775"/>
      <c r="W39" s="775"/>
      <c r="X39" s="775"/>
      <c r="Y39" s="775"/>
    </row>
  </sheetData>
  <sheetProtection password="B2D8" sheet="1"/>
  <mergeCells count="29">
    <mergeCell ref="U3:Y3"/>
    <mergeCell ref="A8:A9"/>
    <mergeCell ref="B8:C8"/>
    <mergeCell ref="D8:E8"/>
    <mergeCell ref="F8:G8"/>
    <mergeCell ref="H8:I8"/>
    <mergeCell ref="J8:K8"/>
    <mergeCell ref="L8:M8"/>
    <mergeCell ref="N8:O8"/>
    <mergeCell ref="P8:Q8"/>
    <mergeCell ref="Y8:Y9"/>
    <mergeCell ref="A24:A25"/>
    <mergeCell ref="B24:B25"/>
    <mergeCell ref="C24:C25"/>
    <mergeCell ref="D24:D25"/>
    <mergeCell ref="E24:G24"/>
    <mergeCell ref="R8:S8"/>
    <mergeCell ref="T8:U8"/>
    <mergeCell ref="V8:W8"/>
    <mergeCell ref="X8:X9"/>
    <mergeCell ref="V24:V25"/>
    <mergeCell ref="W24:W25"/>
    <mergeCell ref="A39:D39"/>
    <mergeCell ref="H24:K24"/>
    <mergeCell ref="L24:O24"/>
    <mergeCell ref="P24:P25"/>
    <mergeCell ref="Q24:S24"/>
    <mergeCell ref="T24:T25"/>
    <mergeCell ref="U24:U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8080"/>
  </sheetPr>
  <dimension ref="A1:U33"/>
  <sheetViews>
    <sheetView view="pageBreakPreview" zoomScale="70" zoomScaleSheetLayoutView="70" zoomScalePageLayoutView="0" workbookViewId="0" topLeftCell="A1">
      <selection activeCell="G3" sqref="G3"/>
    </sheetView>
  </sheetViews>
  <sheetFormatPr defaultColWidth="9.140625" defaultRowHeight="12.75"/>
  <cols>
    <col min="1" max="1" width="46.00390625" style="272" customWidth="1"/>
    <col min="2" max="16" width="14.00390625" style="272" customWidth="1"/>
    <col min="17" max="21" width="15.28125" style="272" customWidth="1"/>
    <col min="22" max="16384" width="9.140625" style="272" customWidth="1"/>
  </cols>
  <sheetData>
    <row r="1" spans="1:21" ht="15.75">
      <c r="A1" s="243">
        <f>Титульный!A27</f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81" t="s">
        <v>108</v>
      </c>
      <c r="U1" s="271"/>
    </row>
    <row r="2" spans="1:21" ht="15.75">
      <c r="A2" s="81" t="str">
        <f>Титульный!D26</f>
        <v>Исламское Окно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81" t="s">
        <v>109</v>
      </c>
      <c r="U2" s="271"/>
    </row>
    <row r="3" spans="1:21" ht="15.7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S3" s="893">
        <f>Титульный!C18</f>
        <v>44958</v>
      </c>
      <c r="T3" s="893"/>
      <c r="U3" s="893"/>
    </row>
    <row r="4" spans="1:21" ht="15.7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</row>
    <row r="5" spans="1:21" ht="15.75">
      <c r="A5" s="910" t="s">
        <v>373</v>
      </c>
      <c r="B5" s="910"/>
      <c r="C5" s="910"/>
      <c r="D5" s="910"/>
      <c r="E5" s="910"/>
      <c r="F5" s="910"/>
      <c r="G5" s="910"/>
      <c r="H5" s="910"/>
      <c r="I5" s="910"/>
      <c r="J5" s="910"/>
      <c r="K5" s="910"/>
      <c r="L5" s="910"/>
      <c r="M5" s="910"/>
      <c r="N5" s="910"/>
      <c r="O5" s="910"/>
      <c r="P5" s="224"/>
      <c r="Q5" s="224"/>
      <c r="R5" s="273"/>
      <c r="S5" s="273"/>
      <c r="T5" s="273"/>
      <c r="U5" s="271"/>
    </row>
    <row r="6" spans="1:21" ht="16.5" thickBo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5" t="s">
        <v>110</v>
      </c>
      <c r="U6" s="271"/>
    </row>
    <row r="7" spans="1:21" ht="45.75" customHeight="1">
      <c r="A7" s="911" t="s">
        <v>111</v>
      </c>
      <c r="B7" s="913" t="s">
        <v>112</v>
      </c>
      <c r="C7" s="913" t="s">
        <v>374</v>
      </c>
      <c r="D7" s="913" t="s">
        <v>375</v>
      </c>
      <c r="E7" s="913" t="s">
        <v>376</v>
      </c>
      <c r="F7" s="917" t="s">
        <v>377</v>
      </c>
      <c r="G7" s="918"/>
      <c r="H7" s="918"/>
      <c r="I7" s="919"/>
      <c r="J7" s="917" t="s">
        <v>378</v>
      </c>
      <c r="K7" s="918"/>
      <c r="L7" s="918"/>
      <c r="M7" s="919"/>
      <c r="N7" s="915" t="s">
        <v>379</v>
      </c>
      <c r="O7" s="917" t="s">
        <v>380</v>
      </c>
      <c r="P7" s="918"/>
      <c r="Q7" s="919"/>
      <c r="R7" s="915" t="s">
        <v>381</v>
      </c>
      <c r="S7" s="915" t="s">
        <v>382</v>
      </c>
      <c r="T7" s="913" t="s">
        <v>383</v>
      </c>
      <c r="U7" s="920" t="s">
        <v>384</v>
      </c>
    </row>
    <row r="8" spans="1:21" ht="61.5" customHeight="1">
      <c r="A8" s="912"/>
      <c r="B8" s="914"/>
      <c r="C8" s="914"/>
      <c r="D8" s="914"/>
      <c r="E8" s="914"/>
      <c r="F8" s="687" t="s">
        <v>112</v>
      </c>
      <c r="G8" s="688">
        <v>0.01</v>
      </c>
      <c r="H8" s="688">
        <v>0.02</v>
      </c>
      <c r="I8" s="693">
        <v>0.025</v>
      </c>
      <c r="J8" s="687" t="s">
        <v>112</v>
      </c>
      <c r="K8" s="688">
        <v>0.05</v>
      </c>
      <c r="L8" s="688">
        <v>0.1</v>
      </c>
      <c r="M8" s="688">
        <v>0.15</v>
      </c>
      <c r="N8" s="916"/>
      <c r="O8" s="687" t="s">
        <v>112</v>
      </c>
      <c r="P8" s="688">
        <v>0.15</v>
      </c>
      <c r="Q8" s="688">
        <v>0.25</v>
      </c>
      <c r="R8" s="916"/>
      <c r="S8" s="916"/>
      <c r="T8" s="914"/>
      <c r="U8" s="921"/>
    </row>
    <row r="9" spans="1:21" ht="15.75">
      <c r="A9" s="276">
        <v>1</v>
      </c>
      <c r="B9" s="277">
        <v>2</v>
      </c>
      <c r="C9" s="278">
        <v>3</v>
      </c>
      <c r="D9" s="278">
        <v>4</v>
      </c>
      <c r="E9" s="278">
        <v>5</v>
      </c>
      <c r="F9" s="277">
        <v>6</v>
      </c>
      <c r="G9" s="277">
        <v>6.1</v>
      </c>
      <c r="H9" s="277">
        <v>6.2</v>
      </c>
      <c r="I9" s="277">
        <v>6.3</v>
      </c>
      <c r="J9" s="277">
        <v>7</v>
      </c>
      <c r="K9" s="277">
        <v>7.1</v>
      </c>
      <c r="L9" s="277">
        <v>7.2</v>
      </c>
      <c r="M9" s="277">
        <v>7.3</v>
      </c>
      <c r="N9" s="277">
        <v>8</v>
      </c>
      <c r="O9" s="277">
        <v>9</v>
      </c>
      <c r="P9" s="277">
        <v>9.1</v>
      </c>
      <c r="Q9" s="277">
        <v>9.2</v>
      </c>
      <c r="R9" s="278">
        <v>10</v>
      </c>
      <c r="S9" s="278">
        <v>11</v>
      </c>
      <c r="T9" s="278">
        <v>12</v>
      </c>
      <c r="U9" s="278">
        <v>13</v>
      </c>
    </row>
    <row r="10" spans="1:21" ht="25.5">
      <c r="A10" s="279" t="s">
        <v>385</v>
      </c>
      <c r="B10" s="264">
        <f>SUM(B11:B13)</f>
        <v>0</v>
      </c>
      <c r="C10" s="264">
        <f>SUM(C11:C13)</f>
        <v>0</v>
      </c>
      <c r="D10" s="233">
        <f>SUM(N10,T10)</f>
        <v>0</v>
      </c>
      <c r="E10" s="264">
        <f aca="true" t="shared" si="0" ref="E10:T10">SUM(E11:E13)</f>
        <v>0</v>
      </c>
      <c r="F10" s="264">
        <f t="shared" si="0"/>
        <v>0</v>
      </c>
      <c r="G10" s="264">
        <f t="shared" si="0"/>
        <v>0</v>
      </c>
      <c r="H10" s="264">
        <f t="shared" si="0"/>
        <v>0</v>
      </c>
      <c r="I10" s="264">
        <f t="shared" si="0"/>
        <v>0</v>
      </c>
      <c r="J10" s="264">
        <f t="shared" si="0"/>
        <v>0</v>
      </c>
      <c r="K10" s="264">
        <f t="shared" si="0"/>
        <v>0</v>
      </c>
      <c r="L10" s="264">
        <f t="shared" si="0"/>
        <v>0</v>
      </c>
      <c r="M10" s="264">
        <f t="shared" si="0"/>
        <v>0</v>
      </c>
      <c r="N10" s="264">
        <f t="shared" si="0"/>
        <v>0</v>
      </c>
      <c r="O10" s="264">
        <f t="shared" si="0"/>
        <v>0</v>
      </c>
      <c r="P10" s="264">
        <f t="shared" si="0"/>
        <v>0</v>
      </c>
      <c r="Q10" s="264">
        <f t="shared" si="0"/>
        <v>0</v>
      </c>
      <c r="R10" s="264">
        <f t="shared" si="0"/>
        <v>0</v>
      </c>
      <c r="S10" s="264">
        <f t="shared" si="0"/>
        <v>0</v>
      </c>
      <c r="T10" s="264">
        <f t="shared" si="0"/>
        <v>0</v>
      </c>
      <c r="U10" s="280"/>
    </row>
    <row r="11" spans="1:21" ht="38.25">
      <c r="A11" s="281" t="s">
        <v>386</v>
      </c>
      <c r="B11" s="264">
        <f>SUM(C11,E11,F11,J11,O11,R11,S11)</f>
        <v>0</v>
      </c>
      <c r="C11" s="230"/>
      <c r="D11" s="233">
        <f aca="true" t="shared" si="1" ref="D11:D28">SUM(N11,T11)</f>
        <v>0</v>
      </c>
      <c r="E11" s="230"/>
      <c r="F11" s="739">
        <f>G11+H11+I11</f>
        <v>0</v>
      </c>
      <c r="G11" s="230"/>
      <c r="H11" s="230"/>
      <c r="I11" s="230"/>
      <c r="J11" s="739">
        <f>K11+L11+M11</f>
        <v>0</v>
      </c>
      <c r="K11" s="230"/>
      <c r="L11" s="230"/>
      <c r="M11" s="230"/>
      <c r="N11" s="230"/>
      <c r="O11" s="739">
        <f>P11+Q11</f>
        <v>0</v>
      </c>
      <c r="P11" s="230"/>
      <c r="Q11" s="230"/>
      <c r="R11" s="230"/>
      <c r="S11" s="230"/>
      <c r="T11" s="230"/>
      <c r="U11" s="280"/>
    </row>
    <row r="12" spans="1:21" ht="25.5">
      <c r="A12" s="281" t="s">
        <v>387</v>
      </c>
      <c r="B12" s="264">
        <f>SUM(C12,E12,F12,J12,O12,R12,S12)</f>
        <v>0</v>
      </c>
      <c r="C12" s="230"/>
      <c r="D12" s="233">
        <f>SUM(N12,T12)</f>
        <v>0</v>
      </c>
      <c r="E12" s="230"/>
      <c r="F12" s="739">
        <f>G12+H12+I12</f>
        <v>0</v>
      </c>
      <c r="G12" s="230"/>
      <c r="H12" s="230"/>
      <c r="I12" s="230"/>
      <c r="J12" s="739">
        <f>K12+L12+M12</f>
        <v>0</v>
      </c>
      <c r="K12" s="230"/>
      <c r="L12" s="230"/>
      <c r="M12" s="230"/>
      <c r="N12" s="230"/>
      <c r="O12" s="739">
        <f>P12+Q12</f>
        <v>0</v>
      </c>
      <c r="P12" s="230"/>
      <c r="Q12" s="230"/>
      <c r="R12" s="230"/>
      <c r="S12" s="230"/>
      <c r="T12" s="230"/>
      <c r="U12" s="280"/>
    </row>
    <row r="13" spans="1:21" ht="15.75">
      <c r="A13" s="281" t="s">
        <v>388</v>
      </c>
      <c r="B13" s="264">
        <f>SUM(C13,E13,F13,J13,O13,R13,S13)</f>
        <v>0</v>
      </c>
      <c r="C13" s="230"/>
      <c r="D13" s="233">
        <f>SUM(N13,T13)</f>
        <v>0</v>
      </c>
      <c r="E13" s="230"/>
      <c r="F13" s="739">
        <f>G13+H13+I13</f>
        <v>0</v>
      </c>
      <c r="G13" s="230"/>
      <c r="H13" s="230"/>
      <c r="I13" s="230"/>
      <c r="J13" s="739">
        <f>K13+L13+M13</f>
        <v>0</v>
      </c>
      <c r="K13" s="230"/>
      <c r="L13" s="230"/>
      <c r="M13" s="230"/>
      <c r="N13" s="230"/>
      <c r="O13" s="739">
        <f>P13+Q13</f>
        <v>0</v>
      </c>
      <c r="P13" s="282"/>
      <c r="Q13" s="282"/>
      <c r="R13" s="230"/>
      <c r="S13" s="230"/>
      <c r="T13" s="230"/>
      <c r="U13" s="280"/>
    </row>
    <row r="14" spans="1:21" ht="25.5">
      <c r="A14" s="279" t="s">
        <v>389</v>
      </c>
      <c r="B14" s="233">
        <f>SUM(B15:B21)</f>
        <v>0</v>
      </c>
      <c r="C14" s="233">
        <f>SUM(C15:C21)</f>
        <v>0</v>
      </c>
      <c r="D14" s="233">
        <f t="shared" si="1"/>
        <v>0</v>
      </c>
      <c r="E14" s="233">
        <f aca="true" t="shared" si="2" ref="E14:U14">SUM(E15:E21)</f>
        <v>0</v>
      </c>
      <c r="F14" s="233">
        <f t="shared" si="2"/>
        <v>0</v>
      </c>
      <c r="G14" s="233">
        <f t="shared" si="2"/>
        <v>0</v>
      </c>
      <c r="H14" s="233">
        <f t="shared" si="2"/>
        <v>0</v>
      </c>
      <c r="I14" s="233">
        <f t="shared" si="2"/>
        <v>0</v>
      </c>
      <c r="J14" s="233">
        <f t="shared" si="2"/>
        <v>0</v>
      </c>
      <c r="K14" s="233">
        <f t="shared" si="2"/>
        <v>0</v>
      </c>
      <c r="L14" s="233">
        <f t="shared" si="2"/>
        <v>0</v>
      </c>
      <c r="M14" s="233">
        <f t="shared" si="2"/>
        <v>0</v>
      </c>
      <c r="N14" s="233">
        <f t="shared" si="2"/>
        <v>0</v>
      </c>
      <c r="O14" s="283">
        <f t="shared" si="2"/>
        <v>0</v>
      </c>
      <c r="P14" s="283">
        <f t="shared" si="2"/>
        <v>0</v>
      </c>
      <c r="Q14" s="283">
        <f t="shared" si="2"/>
        <v>0</v>
      </c>
      <c r="R14" s="233">
        <f t="shared" si="2"/>
        <v>0</v>
      </c>
      <c r="S14" s="233">
        <f t="shared" si="2"/>
        <v>0</v>
      </c>
      <c r="T14" s="233">
        <f t="shared" si="2"/>
        <v>0</v>
      </c>
      <c r="U14" s="233">
        <f t="shared" si="2"/>
        <v>0</v>
      </c>
    </row>
    <row r="15" spans="1:21" ht="15.75">
      <c r="A15" s="281" t="s">
        <v>390</v>
      </c>
      <c r="B15" s="264">
        <f>SUM(C15,E15,F15,J15,O15,R15,S15)</f>
        <v>0</v>
      </c>
      <c r="C15" s="230"/>
      <c r="D15" s="233">
        <f t="shared" si="1"/>
        <v>0</v>
      </c>
      <c r="E15" s="230"/>
      <c r="F15" s="739">
        <f>G15+H15+I15</f>
        <v>0</v>
      </c>
      <c r="G15" s="230"/>
      <c r="H15" s="230"/>
      <c r="I15" s="230"/>
      <c r="J15" s="739">
        <f>K15+L15+M15</f>
        <v>0</v>
      </c>
      <c r="K15" s="230"/>
      <c r="L15" s="230"/>
      <c r="M15" s="230"/>
      <c r="N15" s="230"/>
      <c r="O15" s="739">
        <f>P15+Q15</f>
        <v>0</v>
      </c>
      <c r="P15" s="230"/>
      <c r="Q15" s="230"/>
      <c r="R15" s="230"/>
      <c r="S15" s="230"/>
      <c r="T15" s="230"/>
      <c r="U15" s="284"/>
    </row>
    <row r="16" spans="1:21" ht="25.5">
      <c r="A16" s="281" t="s">
        <v>391</v>
      </c>
      <c r="B16" s="264">
        <f aca="true" t="shared" si="3" ref="B16:B21">SUM(C16,E16,F16,J16,O16,R16,S16)</f>
        <v>0</v>
      </c>
      <c r="C16" s="230"/>
      <c r="D16" s="233">
        <f t="shared" si="1"/>
        <v>0</v>
      </c>
      <c r="E16" s="230"/>
      <c r="F16" s="739">
        <f aca="true" t="shared" si="4" ref="F16:F21">G16+H16+I16</f>
        <v>0</v>
      </c>
      <c r="G16" s="230"/>
      <c r="H16" s="230"/>
      <c r="I16" s="230"/>
      <c r="J16" s="739">
        <f aca="true" t="shared" si="5" ref="J16:J21">K16+L16+M16</f>
        <v>0</v>
      </c>
      <c r="K16" s="230"/>
      <c r="L16" s="230"/>
      <c r="M16" s="230"/>
      <c r="N16" s="230"/>
      <c r="O16" s="739">
        <f aca="true" t="shared" si="6" ref="O16:O21">P16+Q16</f>
        <v>0</v>
      </c>
      <c r="P16" s="230"/>
      <c r="Q16" s="230"/>
      <c r="R16" s="230"/>
      <c r="S16" s="230"/>
      <c r="T16" s="230"/>
      <c r="U16" s="284"/>
    </row>
    <row r="17" spans="1:21" ht="15.75">
      <c r="A17" s="281" t="s">
        <v>392</v>
      </c>
      <c r="B17" s="264">
        <f t="shared" si="3"/>
        <v>0</v>
      </c>
      <c r="C17" s="230"/>
      <c r="D17" s="233">
        <f t="shared" si="1"/>
        <v>0</v>
      </c>
      <c r="E17" s="230"/>
      <c r="F17" s="739">
        <f t="shared" si="4"/>
        <v>0</v>
      </c>
      <c r="G17" s="230"/>
      <c r="H17" s="230"/>
      <c r="I17" s="230"/>
      <c r="J17" s="739">
        <f t="shared" si="5"/>
        <v>0</v>
      </c>
      <c r="K17" s="230"/>
      <c r="L17" s="230"/>
      <c r="M17" s="230"/>
      <c r="N17" s="230"/>
      <c r="O17" s="739">
        <f t="shared" si="6"/>
        <v>0</v>
      </c>
      <c r="P17" s="230"/>
      <c r="Q17" s="230"/>
      <c r="R17" s="230"/>
      <c r="S17" s="230"/>
      <c r="T17" s="230"/>
      <c r="U17" s="284"/>
    </row>
    <row r="18" spans="1:21" ht="15.75">
      <c r="A18" s="281" t="s">
        <v>393</v>
      </c>
      <c r="B18" s="264">
        <f t="shared" si="3"/>
        <v>0</v>
      </c>
      <c r="C18" s="230"/>
      <c r="D18" s="233">
        <f t="shared" si="1"/>
        <v>0</v>
      </c>
      <c r="E18" s="230"/>
      <c r="F18" s="739">
        <f t="shared" si="4"/>
        <v>0</v>
      </c>
      <c r="G18" s="230"/>
      <c r="H18" s="230"/>
      <c r="I18" s="230"/>
      <c r="J18" s="739">
        <f t="shared" si="5"/>
        <v>0</v>
      </c>
      <c r="K18" s="230"/>
      <c r="L18" s="230"/>
      <c r="M18" s="230"/>
      <c r="N18" s="230"/>
      <c r="O18" s="739">
        <f t="shared" si="6"/>
        <v>0</v>
      </c>
      <c r="P18" s="230"/>
      <c r="Q18" s="230"/>
      <c r="R18" s="230"/>
      <c r="S18" s="230"/>
      <c r="T18" s="230"/>
      <c r="U18" s="284"/>
    </row>
    <row r="19" spans="1:21" ht="15.75">
      <c r="A19" s="281" t="s">
        <v>394</v>
      </c>
      <c r="B19" s="264">
        <f t="shared" si="3"/>
        <v>0</v>
      </c>
      <c r="C19" s="230"/>
      <c r="D19" s="233">
        <f t="shared" si="1"/>
        <v>0</v>
      </c>
      <c r="E19" s="230"/>
      <c r="F19" s="739">
        <f t="shared" si="4"/>
        <v>0</v>
      </c>
      <c r="G19" s="230"/>
      <c r="H19" s="230"/>
      <c r="I19" s="230"/>
      <c r="J19" s="739">
        <f t="shared" si="5"/>
        <v>0</v>
      </c>
      <c r="K19" s="230"/>
      <c r="L19" s="230"/>
      <c r="M19" s="230"/>
      <c r="N19" s="230"/>
      <c r="O19" s="739">
        <f t="shared" si="6"/>
        <v>0</v>
      </c>
      <c r="P19" s="230"/>
      <c r="Q19" s="230"/>
      <c r="R19" s="230"/>
      <c r="S19" s="230"/>
      <c r="T19" s="230"/>
      <c r="U19" s="284"/>
    </row>
    <row r="20" spans="1:21" ht="15.75">
      <c r="A20" s="281" t="s">
        <v>395</v>
      </c>
      <c r="B20" s="264">
        <f t="shared" si="3"/>
        <v>0</v>
      </c>
      <c r="C20" s="230"/>
      <c r="D20" s="233">
        <f t="shared" si="1"/>
        <v>0</v>
      </c>
      <c r="E20" s="230"/>
      <c r="F20" s="739">
        <f t="shared" si="4"/>
        <v>0</v>
      </c>
      <c r="G20" s="230"/>
      <c r="H20" s="230"/>
      <c r="I20" s="230"/>
      <c r="J20" s="739">
        <f t="shared" si="5"/>
        <v>0</v>
      </c>
      <c r="K20" s="230"/>
      <c r="L20" s="230"/>
      <c r="M20" s="230"/>
      <c r="N20" s="230"/>
      <c r="O20" s="739">
        <f t="shared" si="6"/>
        <v>0</v>
      </c>
      <c r="P20" s="230"/>
      <c r="Q20" s="230"/>
      <c r="R20" s="230"/>
      <c r="S20" s="230"/>
      <c r="T20" s="230"/>
      <c r="U20" s="284"/>
    </row>
    <row r="21" spans="1:21" ht="15.75">
      <c r="A21" s="281" t="s">
        <v>396</v>
      </c>
      <c r="B21" s="264">
        <f t="shared" si="3"/>
        <v>0</v>
      </c>
      <c r="C21" s="230"/>
      <c r="D21" s="233">
        <f t="shared" si="1"/>
        <v>0</v>
      </c>
      <c r="E21" s="230"/>
      <c r="F21" s="739">
        <f t="shared" si="4"/>
        <v>0</v>
      </c>
      <c r="G21" s="230"/>
      <c r="H21" s="230"/>
      <c r="I21" s="230"/>
      <c r="J21" s="739">
        <f t="shared" si="5"/>
        <v>0</v>
      </c>
      <c r="K21" s="230"/>
      <c r="L21" s="230"/>
      <c r="M21" s="230"/>
      <c r="N21" s="230"/>
      <c r="O21" s="739">
        <f t="shared" si="6"/>
        <v>0</v>
      </c>
      <c r="P21" s="230"/>
      <c r="Q21" s="230"/>
      <c r="R21" s="230"/>
      <c r="S21" s="230"/>
      <c r="T21" s="230"/>
      <c r="U21" s="284"/>
    </row>
    <row r="22" spans="1:21" ht="15.75">
      <c r="A22" s="285" t="s">
        <v>397</v>
      </c>
      <c r="B22" s="233">
        <f>SUM(B10,B14)</f>
        <v>0</v>
      </c>
      <c r="C22" s="233">
        <f>SUM(C10,C14)</f>
        <v>0</v>
      </c>
      <c r="D22" s="233">
        <f t="shared" si="1"/>
        <v>0</v>
      </c>
      <c r="E22" s="233">
        <f aca="true" t="shared" si="7" ref="E22:N22">SUM(E10,E14)</f>
        <v>0</v>
      </c>
      <c r="F22" s="233">
        <f t="shared" si="7"/>
        <v>0</v>
      </c>
      <c r="G22" s="233">
        <f t="shared" si="7"/>
        <v>0</v>
      </c>
      <c r="H22" s="233">
        <f t="shared" si="7"/>
        <v>0</v>
      </c>
      <c r="I22" s="233">
        <f t="shared" si="7"/>
        <v>0</v>
      </c>
      <c r="J22" s="233">
        <f t="shared" si="7"/>
        <v>0</v>
      </c>
      <c r="K22" s="233">
        <f t="shared" si="7"/>
        <v>0</v>
      </c>
      <c r="L22" s="233">
        <f t="shared" si="7"/>
        <v>0</v>
      </c>
      <c r="M22" s="233">
        <f t="shared" si="7"/>
        <v>0</v>
      </c>
      <c r="N22" s="233">
        <f t="shared" si="7"/>
        <v>0</v>
      </c>
      <c r="O22" s="283">
        <f aca="true" t="shared" si="8" ref="O22:T22">SUM(O10,O14)</f>
        <v>0</v>
      </c>
      <c r="P22" s="283">
        <f t="shared" si="8"/>
        <v>0</v>
      </c>
      <c r="Q22" s="283">
        <f t="shared" si="8"/>
        <v>0</v>
      </c>
      <c r="R22" s="233">
        <f t="shared" si="8"/>
        <v>0</v>
      </c>
      <c r="S22" s="233">
        <f t="shared" si="8"/>
        <v>0</v>
      </c>
      <c r="T22" s="233">
        <f t="shared" si="8"/>
        <v>0</v>
      </c>
      <c r="U22" s="280"/>
    </row>
    <row r="23" spans="1:21" ht="15.75">
      <c r="A23" s="286" t="s">
        <v>398</v>
      </c>
      <c r="B23" s="264">
        <f>SUM(C23,E23,F23,J23,O23,R23,S23)</f>
        <v>0</v>
      </c>
      <c r="C23" s="230"/>
      <c r="D23" s="233">
        <f t="shared" si="1"/>
        <v>0</v>
      </c>
      <c r="E23" s="230"/>
      <c r="F23" s="739">
        <f>G23+H23+I23</f>
        <v>0</v>
      </c>
      <c r="G23" s="230"/>
      <c r="H23" s="230"/>
      <c r="I23" s="230"/>
      <c r="J23" s="739">
        <f>K23+L23+M23</f>
        <v>0</v>
      </c>
      <c r="K23" s="230"/>
      <c r="L23" s="230"/>
      <c r="M23" s="230"/>
      <c r="N23" s="230"/>
      <c r="O23" s="739">
        <f>P23+Q23</f>
        <v>0</v>
      </c>
      <c r="P23" s="230"/>
      <c r="Q23" s="230"/>
      <c r="R23" s="230"/>
      <c r="S23" s="230"/>
      <c r="T23" s="230"/>
      <c r="U23" s="280"/>
    </row>
    <row r="24" spans="1:21" ht="31.5" customHeight="1">
      <c r="A24" s="279" t="s">
        <v>399</v>
      </c>
      <c r="B24" s="264">
        <f>SUM(C24,E24,F24,J24,O24,R24,S24)</f>
        <v>0</v>
      </c>
      <c r="C24" s="230"/>
      <c r="D24" s="233">
        <f t="shared" si="1"/>
        <v>0</v>
      </c>
      <c r="E24" s="230"/>
      <c r="F24" s="739">
        <f>G24+H24+I24</f>
        <v>0</v>
      </c>
      <c r="G24" s="230"/>
      <c r="H24" s="230"/>
      <c r="I24" s="230"/>
      <c r="J24" s="739">
        <f>K24+L24+M24</f>
        <v>0</v>
      </c>
      <c r="K24" s="230"/>
      <c r="L24" s="230"/>
      <c r="M24" s="230"/>
      <c r="N24" s="230"/>
      <c r="O24" s="739">
        <f>P24+Q24</f>
        <v>0</v>
      </c>
      <c r="P24" s="230"/>
      <c r="Q24" s="230"/>
      <c r="R24" s="230"/>
      <c r="S24" s="230"/>
      <c r="T24" s="230"/>
      <c r="U24" s="280"/>
    </row>
    <row r="25" spans="1:21" ht="15.75">
      <c r="A25" s="287" t="s">
        <v>400</v>
      </c>
      <c r="B25" s="264">
        <f>SUM(C25,E25,F25,J25,O25,R25,S25)</f>
        <v>0</v>
      </c>
      <c r="C25" s="230"/>
      <c r="D25" s="233">
        <f t="shared" si="1"/>
        <v>0</v>
      </c>
      <c r="E25" s="230"/>
      <c r="F25" s="739">
        <f>G25+H25+I25</f>
        <v>0</v>
      </c>
      <c r="G25" s="230"/>
      <c r="H25" s="230"/>
      <c r="I25" s="230"/>
      <c r="J25" s="739">
        <f>K25+L25+M25</f>
        <v>0</v>
      </c>
      <c r="K25" s="230"/>
      <c r="L25" s="230"/>
      <c r="M25" s="230"/>
      <c r="N25" s="230"/>
      <c r="O25" s="739">
        <f>P25+Q25</f>
        <v>0</v>
      </c>
      <c r="P25" s="230"/>
      <c r="Q25" s="230"/>
      <c r="R25" s="230"/>
      <c r="S25" s="230"/>
      <c r="T25" s="230"/>
      <c r="U25" s="280"/>
    </row>
    <row r="26" spans="1:21" ht="25.5">
      <c r="A26" s="285" t="s">
        <v>401</v>
      </c>
      <c r="B26" s="233">
        <f>SUM(B22:B25)</f>
        <v>0</v>
      </c>
      <c r="C26" s="233">
        <f>SUM(C22:C25)</f>
        <v>0</v>
      </c>
      <c r="D26" s="233">
        <f t="shared" si="1"/>
        <v>0</v>
      </c>
      <c r="E26" s="233">
        <f aca="true" t="shared" si="9" ref="E26:T26">SUM(E22:E25)</f>
        <v>0</v>
      </c>
      <c r="F26" s="233">
        <f t="shared" si="9"/>
        <v>0</v>
      </c>
      <c r="G26" s="233">
        <f t="shared" si="9"/>
        <v>0</v>
      </c>
      <c r="H26" s="233">
        <f t="shared" si="9"/>
        <v>0</v>
      </c>
      <c r="I26" s="233">
        <f t="shared" si="9"/>
        <v>0</v>
      </c>
      <c r="J26" s="233">
        <f t="shared" si="9"/>
        <v>0</v>
      </c>
      <c r="K26" s="233">
        <f t="shared" si="9"/>
        <v>0</v>
      </c>
      <c r="L26" s="233">
        <f t="shared" si="9"/>
        <v>0</v>
      </c>
      <c r="M26" s="233">
        <f t="shared" si="9"/>
        <v>0</v>
      </c>
      <c r="N26" s="233">
        <f t="shared" si="9"/>
        <v>0</v>
      </c>
      <c r="O26" s="233">
        <f t="shared" si="9"/>
        <v>0</v>
      </c>
      <c r="P26" s="233">
        <f t="shared" si="9"/>
        <v>0</v>
      </c>
      <c r="Q26" s="233">
        <f t="shared" si="9"/>
        <v>0</v>
      </c>
      <c r="R26" s="233">
        <f t="shared" si="9"/>
        <v>0</v>
      </c>
      <c r="S26" s="233">
        <f t="shared" si="9"/>
        <v>0</v>
      </c>
      <c r="T26" s="233">
        <f t="shared" si="9"/>
        <v>0</v>
      </c>
      <c r="U26" s="280"/>
    </row>
    <row r="27" spans="1:21" ht="15.75">
      <c r="A27" s="287" t="s">
        <v>402</v>
      </c>
      <c r="B27" s="233">
        <f>SUM(C27,E27,F27,J27,O27,R27,S27)</f>
        <v>0</v>
      </c>
      <c r="C27" s="230"/>
      <c r="D27" s="233">
        <f t="shared" si="1"/>
        <v>0</v>
      </c>
      <c r="E27" s="230"/>
      <c r="F27" s="739">
        <f>G27+H27+I27</f>
        <v>0</v>
      </c>
      <c r="G27" s="230"/>
      <c r="H27" s="230"/>
      <c r="I27" s="230"/>
      <c r="J27" s="739">
        <f>K27+L27+M27</f>
        <v>0</v>
      </c>
      <c r="K27" s="230"/>
      <c r="L27" s="230"/>
      <c r="M27" s="230"/>
      <c r="N27" s="230"/>
      <c r="O27" s="739">
        <f>P27+Q27</f>
        <v>0</v>
      </c>
      <c r="P27" s="230"/>
      <c r="Q27" s="230"/>
      <c r="R27" s="230"/>
      <c r="S27" s="230"/>
      <c r="T27" s="230"/>
      <c r="U27" s="280"/>
    </row>
    <row r="28" spans="1:21" ht="26.25" thickBot="1">
      <c r="A28" s="288" t="s">
        <v>403</v>
      </c>
      <c r="B28" s="289">
        <f>SUM(B26:B27)</f>
        <v>0</v>
      </c>
      <c r="C28" s="289">
        <f>SUM(C26:C27)</f>
        <v>0</v>
      </c>
      <c r="D28" s="290">
        <f t="shared" si="1"/>
        <v>0</v>
      </c>
      <c r="E28" s="289">
        <f aca="true" t="shared" si="10" ref="E28:T28">SUM(E26:E27)</f>
        <v>0</v>
      </c>
      <c r="F28" s="289">
        <f t="shared" si="10"/>
        <v>0</v>
      </c>
      <c r="G28" s="289">
        <f t="shared" si="10"/>
        <v>0</v>
      </c>
      <c r="H28" s="289">
        <f t="shared" si="10"/>
        <v>0</v>
      </c>
      <c r="I28" s="289">
        <f t="shared" si="10"/>
        <v>0</v>
      </c>
      <c r="J28" s="289">
        <f t="shared" si="10"/>
        <v>0</v>
      </c>
      <c r="K28" s="289">
        <f t="shared" si="10"/>
        <v>0</v>
      </c>
      <c r="L28" s="289">
        <f t="shared" si="10"/>
        <v>0</v>
      </c>
      <c r="M28" s="289">
        <f t="shared" si="10"/>
        <v>0</v>
      </c>
      <c r="N28" s="290">
        <f>SUM(N26:N27)</f>
        <v>0</v>
      </c>
      <c r="O28" s="289">
        <f t="shared" si="10"/>
        <v>0</v>
      </c>
      <c r="P28" s="289">
        <f t="shared" si="10"/>
        <v>0</v>
      </c>
      <c r="Q28" s="289">
        <f t="shared" si="10"/>
        <v>0</v>
      </c>
      <c r="R28" s="289">
        <f t="shared" si="10"/>
        <v>0</v>
      </c>
      <c r="S28" s="289">
        <f t="shared" si="10"/>
        <v>0</v>
      </c>
      <c r="T28" s="290">
        <f t="shared" si="10"/>
        <v>0</v>
      </c>
      <c r="U28" s="291"/>
    </row>
    <row r="29" spans="1:21" ht="15.75">
      <c r="A29" s="271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</row>
    <row r="30" spans="1:21" ht="15.75">
      <c r="A30" s="240" t="str">
        <f>'R1.B2'!A48</f>
        <v>ответ. Лицо:  исполнитель     подпись: ____________________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</row>
    <row r="31" spans="1:21" ht="15.75">
      <c r="A31" s="271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</row>
    <row r="32" spans="1:21" ht="15.75">
      <c r="A32" s="8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</row>
    <row r="33" spans="2:21" ht="15.75"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</row>
  </sheetData>
  <sheetProtection password="B2D8" sheet="1"/>
  <mergeCells count="15">
    <mergeCell ref="J7:M7"/>
    <mergeCell ref="O7:Q7"/>
    <mergeCell ref="U7:U8"/>
    <mergeCell ref="N7:N8"/>
    <mergeCell ref="T7:T8"/>
    <mergeCell ref="S3:U3"/>
    <mergeCell ref="A5:O5"/>
    <mergeCell ref="A7:A8"/>
    <mergeCell ref="B7:B8"/>
    <mergeCell ref="C7:C8"/>
    <mergeCell ref="E7:E8"/>
    <mergeCell ref="D7:D8"/>
    <mergeCell ref="S7:S8"/>
    <mergeCell ref="R7:R8"/>
    <mergeCell ref="F7:I7"/>
  </mergeCells>
  <conditionalFormatting sqref="D22">
    <cfRule type="cellIs" priority="4" dxfId="0" operator="notEqual" stopIfTrue="1">
      <formula>SUM(SPECRES1,SPECRES2,TOTRES1,TOTRES2)</formula>
    </cfRule>
  </conditionalFormatting>
  <conditionalFormatting sqref="D28">
    <cfRule type="cellIs" priority="3" dxfId="0" operator="notEqual" stopIfTrue="1">
      <formula>SUM(TOTALL1,TOTALL2,TOTALL3)</formula>
    </cfRule>
  </conditionalFormatting>
  <conditionalFormatting sqref="N28">
    <cfRule type="cellIs" priority="2" dxfId="0" operator="notEqual" stopIfTrue="1">
      <formula>TOTRES1+TOTRES2+TOTRES3</formula>
    </cfRule>
  </conditionalFormatting>
  <conditionalFormatting sqref="T28">
    <cfRule type="cellIs" priority="1" dxfId="11" operator="notEqual" stopIfTrue="1">
      <formula>SUM(SPECRES1+SPECRES2+SPECRES3)</formula>
    </cfRule>
  </conditionalFormatting>
  <dataValidations count="1">
    <dataValidation operator="greaterThanOrEqual" allowBlank="1" showInputMessage="1" showErrorMessage="1" sqref="U14 B10:T28"/>
  </dataValidations>
  <printOptions horizontalCentered="1"/>
  <pageMargins left="0.24" right="0.16" top="1" bottom="1" header="0.5" footer="0.5"/>
  <pageSetup horizontalDpi="600" verticalDpi="600" orientation="landscape" paperSize="9" scale="39" r:id="rId1"/>
  <headerFooter alignWithMargins="0">
    <oddFooter>&amp;L&amp;8&amp;D&amp;C&amp;P /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1:T33"/>
  <sheetViews>
    <sheetView view="pageBreakPreview" zoomScale="70" zoomScaleNormal="75" zoomScaleSheetLayoutView="70" zoomScalePageLayoutView="0" workbookViewId="0" topLeftCell="A1">
      <selection activeCell="N22" sqref="N22"/>
    </sheetView>
  </sheetViews>
  <sheetFormatPr defaultColWidth="9.140625" defaultRowHeight="12.75"/>
  <cols>
    <col min="1" max="1" width="46.57421875" style="294" customWidth="1"/>
    <col min="2" max="4" width="15.8515625" style="294" customWidth="1"/>
    <col min="5" max="5" width="16.421875" style="294" customWidth="1"/>
    <col min="6" max="9" width="13.57421875" style="294" customWidth="1"/>
    <col min="10" max="13" width="14.00390625" style="294" customWidth="1"/>
    <col min="14" max="14" width="14.140625" style="294" customWidth="1"/>
    <col min="15" max="17" width="14.28125" style="294" customWidth="1"/>
    <col min="18" max="18" width="15.28125" style="294" customWidth="1"/>
    <col min="19" max="19" width="12.00390625" style="294" customWidth="1"/>
    <col min="20" max="20" width="16.8515625" style="294" customWidth="1"/>
    <col min="21" max="16384" width="9.140625" style="294" customWidth="1"/>
  </cols>
  <sheetData>
    <row r="1" spans="1:19" ht="15.75">
      <c r="A1" s="292">
        <f>Титульный!A27</f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04" t="s">
        <v>108</v>
      </c>
      <c r="S1" s="293"/>
    </row>
    <row r="2" spans="1:19" ht="15.75">
      <c r="A2" s="204" t="str">
        <f>Титульный!D26</f>
        <v>Исламское Окно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04" t="s">
        <v>109</v>
      </c>
      <c r="S2" s="293"/>
    </row>
    <row r="3" spans="1:20" ht="15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891">
        <f>Титульный!C18</f>
        <v>44958</v>
      </c>
      <c r="S3" s="891"/>
      <c r="T3" s="891"/>
    </row>
    <row r="4" spans="1:20" ht="15.7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</row>
    <row r="5" spans="1:20" ht="15.75">
      <c r="A5" s="910" t="s">
        <v>404</v>
      </c>
      <c r="B5" s="910"/>
      <c r="C5" s="910"/>
      <c r="D5" s="910"/>
      <c r="E5" s="910"/>
      <c r="F5" s="910"/>
      <c r="G5" s="910"/>
      <c r="H5" s="910"/>
      <c r="I5" s="910"/>
      <c r="J5" s="910"/>
      <c r="K5" s="910"/>
      <c r="L5" s="910"/>
      <c r="M5" s="910"/>
      <c r="N5" s="910"/>
      <c r="O5" s="273"/>
      <c r="P5" s="273"/>
      <c r="Q5" s="273"/>
      <c r="R5" s="273"/>
      <c r="S5" s="273"/>
      <c r="T5" s="271"/>
    </row>
    <row r="6" spans="1:20" ht="16.5" thickBo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1"/>
      <c r="T6" s="275" t="s">
        <v>110</v>
      </c>
    </row>
    <row r="7" spans="1:20" ht="15.75" customHeight="1">
      <c r="A7" s="911" t="s">
        <v>405</v>
      </c>
      <c r="B7" s="927" t="s">
        <v>112</v>
      </c>
      <c r="C7" s="927" t="s">
        <v>374</v>
      </c>
      <c r="D7" s="913" t="s">
        <v>375</v>
      </c>
      <c r="E7" s="913" t="s">
        <v>376</v>
      </c>
      <c r="F7" s="917" t="s">
        <v>377</v>
      </c>
      <c r="G7" s="918"/>
      <c r="H7" s="918"/>
      <c r="I7" s="919"/>
      <c r="J7" s="917" t="s">
        <v>378</v>
      </c>
      <c r="K7" s="918"/>
      <c r="L7" s="918"/>
      <c r="M7" s="919"/>
      <c r="N7" s="915" t="s">
        <v>379</v>
      </c>
      <c r="O7" s="924" t="s">
        <v>380</v>
      </c>
      <c r="P7" s="925"/>
      <c r="Q7" s="926"/>
      <c r="R7" s="922" t="s">
        <v>406</v>
      </c>
      <c r="S7" s="922" t="s">
        <v>382</v>
      </c>
      <c r="T7" s="920" t="s">
        <v>383</v>
      </c>
    </row>
    <row r="8" spans="1:20" ht="15.75">
      <c r="A8" s="912"/>
      <c r="B8" s="928"/>
      <c r="C8" s="928"/>
      <c r="D8" s="914"/>
      <c r="E8" s="914"/>
      <c r="F8" s="687" t="s">
        <v>112</v>
      </c>
      <c r="G8" s="688">
        <v>0.01</v>
      </c>
      <c r="H8" s="688">
        <v>0.02</v>
      </c>
      <c r="I8" s="693">
        <v>0.025</v>
      </c>
      <c r="J8" s="687" t="s">
        <v>112</v>
      </c>
      <c r="K8" s="688">
        <v>0.05</v>
      </c>
      <c r="L8" s="688">
        <v>0.1</v>
      </c>
      <c r="M8" s="688">
        <v>0.15</v>
      </c>
      <c r="N8" s="916"/>
      <c r="O8" s="689" t="s">
        <v>112</v>
      </c>
      <c r="P8" s="690">
        <v>0.15</v>
      </c>
      <c r="Q8" s="690">
        <v>0.25</v>
      </c>
      <c r="R8" s="923"/>
      <c r="S8" s="923"/>
      <c r="T8" s="921"/>
    </row>
    <row r="9" spans="1:20" ht="15.75">
      <c r="A9" s="276">
        <v>1</v>
      </c>
      <c r="B9" s="277">
        <v>2</v>
      </c>
      <c r="C9" s="278">
        <v>3</v>
      </c>
      <c r="D9" s="278">
        <v>4</v>
      </c>
      <c r="E9" s="278">
        <v>5</v>
      </c>
      <c r="F9" s="691">
        <v>6</v>
      </c>
      <c r="G9" s="691">
        <v>6.1</v>
      </c>
      <c r="H9" s="691">
        <v>6.2</v>
      </c>
      <c r="I9" s="691">
        <v>6.3</v>
      </c>
      <c r="J9" s="691">
        <v>7</v>
      </c>
      <c r="K9" s="691">
        <v>7.1</v>
      </c>
      <c r="L9" s="691">
        <v>7.2</v>
      </c>
      <c r="M9" s="691">
        <v>7.3</v>
      </c>
      <c r="N9" s="692">
        <v>8</v>
      </c>
      <c r="O9" s="691">
        <v>9</v>
      </c>
      <c r="P9" s="691">
        <v>9.1</v>
      </c>
      <c r="Q9" s="691">
        <v>9.2</v>
      </c>
      <c r="R9" s="692">
        <v>10</v>
      </c>
      <c r="S9" s="692">
        <v>11</v>
      </c>
      <c r="T9" s="295">
        <v>12</v>
      </c>
    </row>
    <row r="10" spans="1:20" ht="25.5">
      <c r="A10" s="279" t="s">
        <v>385</v>
      </c>
      <c r="B10" s="264">
        <f>SUM(B11:B13)</f>
        <v>0</v>
      </c>
      <c r="C10" s="264">
        <f>SUM(C11:C13)</f>
        <v>0</v>
      </c>
      <c r="D10" s="233">
        <f>SUM(N10,T10)</f>
        <v>0</v>
      </c>
      <c r="E10" s="233">
        <f>SUM(E11:E13)</f>
        <v>0</v>
      </c>
      <c r="F10" s="233">
        <f aca="true" t="shared" si="0" ref="F10:T10">SUM(F11:F13)</f>
        <v>0</v>
      </c>
      <c r="G10" s="233">
        <f t="shared" si="0"/>
        <v>0</v>
      </c>
      <c r="H10" s="233">
        <f t="shared" si="0"/>
        <v>0</v>
      </c>
      <c r="I10" s="233">
        <f t="shared" si="0"/>
        <v>0</v>
      </c>
      <c r="J10" s="233">
        <f t="shared" si="0"/>
        <v>0</v>
      </c>
      <c r="K10" s="233">
        <f t="shared" si="0"/>
        <v>0</v>
      </c>
      <c r="L10" s="233">
        <f t="shared" si="0"/>
        <v>0</v>
      </c>
      <c r="M10" s="233">
        <f t="shared" si="0"/>
        <v>0</v>
      </c>
      <c r="N10" s="233">
        <f t="shared" si="0"/>
        <v>0</v>
      </c>
      <c r="O10" s="233">
        <f t="shared" si="0"/>
        <v>0</v>
      </c>
      <c r="P10" s="233">
        <f t="shared" si="0"/>
        <v>0</v>
      </c>
      <c r="Q10" s="233">
        <f t="shared" si="0"/>
        <v>0</v>
      </c>
      <c r="R10" s="233">
        <f t="shared" si="0"/>
        <v>0</v>
      </c>
      <c r="S10" s="233">
        <f t="shared" si="0"/>
        <v>0</v>
      </c>
      <c r="T10" s="233">
        <f t="shared" si="0"/>
        <v>0</v>
      </c>
    </row>
    <row r="11" spans="1:20" ht="38.25">
      <c r="A11" s="281" t="s">
        <v>386</v>
      </c>
      <c r="B11" s="264">
        <f>SUM(C11,E11,F11,J11,O11,R11,S11)</f>
        <v>0</v>
      </c>
      <c r="C11" s="683"/>
      <c r="D11" s="233">
        <f aca="true" t="shared" si="1" ref="D11:D28">SUM(N11,T11)</f>
        <v>0</v>
      </c>
      <c r="E11" s="230"/>
      <c r="F11" s="739">
        <f>G11+H11+I11</f>
        <v>0</v>
      </c>
      <c r="G11" s="230"/>
      <c r="H11" s="230"/>
      <c r="I11" s="230"/>
      <c r="J11" s="739">
        <f>K11+L11+M11</f>
        <v>0</v>
      </c>
      <c r="K11" s="230"/>
      <c r="L11" s="230"/>
      <c r="M11" s="230"/>
      <c r="N11" s="230"/>
      <c r="O11" s="739">
        <f>P11+Q11</f>
        <v>0</v>
      </c>
      <c r="P11" s="230"/>
      <c r="Q11" s="230"/>
      <c r="R11" s="230"/>
      <c r="S11" s="230"/>
      <c r="T11" s="231"/>
    </row>
    <row r="12" spans="1:20" ht="15.75">
      <c r="A12" s="281" t="s">
        <v>387</v>
      </c>
      <c r="B12" s="264">
        <f>SUM(C12,E12,F12,J12,O12,R12,S12)</f>
        <v>0</v>
      </c>
      <c r="C12" s="230"/>
      <c r="D12" s="233">
        <f t="shared" si="1"/>
        <v>0</v>
      </c>
      <c r="E12" s="230"/>
      <c r="F12" s="739">
        <f>G12+H12+I12</f>
        <v>0</v>
      </c>
      <c r="G12" s="230"/>
      <c r="H12" s="230"/>
      <c r="I12" s="230"/>
      <c r="J12" s="739">
        <f>K12+L12+M12</f>
        <v>0</v>
      </c>
      <c r="K12" s="230"/>
      <c r="L12" s="230"/>
      <c r="M12" s="230"/>
      <c r="N12" s="230"/>
      <c r="O12" s="739">
        <f>P12+Q12</f>
        <v>0</v>
      </c>
      <c r="P12" s="230"/>
      <c r="Q12" s="230"/>
      <c r="R12" s="230"/>
      <c r="S12" s="230"/>
      <c r="T12" s="231"/>
    </row>
    <row r="13" spans="1:20" ht="15.75">
      <c r="A13" s="281" t="s">
        <v>388</v>
      </c>
      <c r="B13" s="264">
        <f>SUM(C13,E13,F13,J13,O13,R13,S13)</f>
        <v>0</v>
      </c>
      <c r="C13" s="230"/>
      <c r="D13" s="233">
        <f t="shared" si="1"/>
        <v>0</v>
      </c>
      <c r="E13" s="230"/>
      <c r="F13" s="739">
        <f>G13+H13+I13</f>
        <v>0</v>
      </c>
      <c r="G13" s="230"/>
      <c r="H13" s="230"/>
      <c r="I13" s="230"/>
      <c r="J13" s="739">
        <f>K13+L13+M13</f>
        <v>0</v>
      </c>
      <c r="K13" s="230"/>
      <c r="L13" s="230"/>
      <c r="M13" s="230"/>
      <c r="N13" s="230"/>
      <c r="O13" s="739">
        <f>P13+Q13</f>
        <v>0</v>
      </c>
      <c r="P13" s="230"/>
      <c r="Q13" s="230"/>
      <c r="R13" s="230"/>
      <c r="S13" s="230"/>
      <c r="T13" s="231"/>
    </row>
    <row r="14" spans="1:20" ht="25.5">
      <c r="A14" s="279" t="s">
        <v>389</v>
      </c>
      <c r="B14" s="233">
        <f>SUM(B15:B21)</f>
        <v>0</v>
      </c>
      <c r="C14" s="233">
        <f>SUM(C15:C21)</f>
        <v>0</v>
      </c>
      <c r="D14" s="233">
        <f t="shared" si="1"/>
        <v>0</v>
      </c>
      <c r="E14" s="233">
        <f aca="true" t="shared" si="2" ref="E14:T14">SUM(E15:E21)</f>
        <v>0</v>
      </c>
      <c r="F14" s="233">
        <f t="shared" si="2"/>
        <v>0</v>
      </c>
      <c r="G14" s="233">
        <f t="shared" si="2"/>
        <v>0</v>
      </c>
      <c r="H14" s="233">
        <f t="shared" si="2"/>
        <v>0</v>
      </c>
      <c r="I14" s="233">
        <f t="shared" si="2"/>
        <v>0</v>
      </c>
      <c r="J14" s="233">
        <f t="shared" si="2"/>
        <v>0</v>
      </c>
      <c r="K14" s="233">
        <f t="shared" si="2"/>
        <v>0</v>
      </c>
      <c r="L14" s="233">
        <f t="shared" si="2"/>
        <v>0</v>
      </c>
      <c r="M14" s="233">
        <f t="shared" si="2"/>
        <v>0</v>
      </c>
      <c r="N14" s="233">
        <f t="shared" si="2"/>
        <v>0</v>
      </c>
      <c r="O14" s="233">
        <f t="shared" si="2"/>
        <v>0</v>
      </c>
      <c r="P14" s="233">
        <f t="shared" si="2"/>
        <v>0</v>
      </c>
      <c r="Q14" s="233">
        <f t="shared" si="2"/>
        <v>0</v>
      </c>
      <c r="R14" s="233">
        <f t="shared" si="2"/>
        <v>0</v>
      </c>
      <c r="S14" s="233">
        <f t="shared" si="2"/>
        <v>0</v>
      </c>
      <c r="T14" s="234">
        <f t="shared" si="2"/>
        <v>0</v>
      </c>
    </row>
    <row r="15" spans="1:20" ht="15.75">
      <c r="A15" s="281" t="s">
        <v>390</v>
      </c>
      <c r="B15" s="264">
        <f>SUM(C15,E15,F15,J15,O15,R15,S15)</f>
        <v>0</v>
      </c>
      <c r="C15" s="230"/>
      <c r="D15" s="233">
        <f t="shared" si="1"/>
        <v>0</v>
      </c>
      <c r="E15" s="230"/>
      <c r="F15" s="739">
        <f>G15+H15+I15</f>
        <v>0</v>
      </c>
      <c r="G15" s="230"/>
      <c r="H15" s="230"/>
      <c r="I15" s="230"/>
      <c r="J15" s="739">
        <f>K15+L15+M15</f>
        <v>0</v>
      </c>
      <c r="K15" s="230"/>
      <c r="L15" s="230"/>
      <c r="M15" s="230"/>
      <c r="N15" s="230"/>
      <c r="O15" s="739">
        <f>P15+Q15</f>
        <v>0</v>
      </c>
      <c r="P15" s="230"/>
      <c r="Q15" s="230"/>
      <c r="R15" s="230"/>
      <c r="S15" s="230"/>
      <c r="T15" s="231"/>
    </row>
    <row r="16" spans="1:20" ht="25.5">
      <c r="A16" s="281" t="s">
        <v>391</v>
      </c>
      <c r="B16" s="264">
        <f aca="true" t="shared" si="3" ref="B16:B21">SUM(C16,E16,F16,J16,O16,R16,S16)</f>
        <v>0</v>
      </c>
      <c r="C16" s="230"/>
      <c r="D16" s="233">
        <f t="shared" si="1"/>
        <v>0</v>
      </c>
      <c r="E16" s="230"/>
      <c r="F16" s="739">
        <f aca="true" t="shared" si="4" ref="F16:F21">G16+H16+I16</f>
        <v>0</v>
      </c>
      <c r="G16" s="230"/>
      <c r="H16" s="230"/>
      <c r="I16" s="230"/>
      <c r="J16" s="739">
        <f aca="true" t="shared" si="5" ref="J16:J21">K16+L16+M16</f>
        <v>0</v>
      </c>
      <c r="K16" s="230"/>
      <c r="L16" s="230"/>
      <c r="M16" s="230"/>
      <c r="N16" s="230"/>
      <c r="O16" s="739">
        <f aca="true" t="shared" si="6" ref="O16:O21">P16+Q16</f>
        <v>0</v>
      </c>
      <c r="P16" s="230"/>
      <c r="Q16" s="230"/>
      <c r="R16" s="230"/>
      <c r="S16" s="230"/>
      <c r="T16" s="231"/>
    </row>
    <row r="17" spans="1:20" ht="15.75">
      <c r="A17" s="281" t="s">
        <v>392</v>
      </c>
      <c r="B17" s="264">
        <f t="shared" si="3"/>
        <v>0</v>
      </c>
      <c r="C17" s="230"/>
      <c r="D17" s="233">
        <f t="shared" si="1"/>
        <v>0</v>
      </c>
      <c r="E17" s="230"/>
      <c r="F17" s="739">
        <f t="shared" si="4"/>
        <v>0</v>
      </c>
      <c r="G17" s="230"/>
      <c r="H17" s="230"/>
      <c r="I17" s="230"/>
      <c r="J17" s="739">
        <f t="shared" si="5"/>
        <v>0</v>
      </c>
      <c r="K17" s="230"/>
      <c r="L17" s="230"/>
      <c r="M17" s="230"/>
      <c r="N17" s="230"/>
      <c r="O17" s="739">
        <f t="shared" si="6"/>
        <v>0</v>
      </c>
      <c r="P17" s="230"/>
      <c r="Q17" s="230"/>
      <c r="R17" s="230"/>
      <c r="S17" s="230"/>
      <c r="T17" s="231"/>
    </row>
    <row r="18" spans="1:20" ht="15.75">
      <c r="A18" s="281" t="s">
        <v>393</v>
      </c>
      <c r="B18" s="264">
        <f t="shared" si="3"/>
        <v>0</v>
      </c>
      <c r="C18" s="230"/>
      <c r="D18" s="233">
        <f t="shared" si="1"/>
        <v>0</v>
      </c>
      <c r="E18" s="230"/>
      <c r="F18" s="739">
        <f t="shared" si="4"/>
        <v>0</v>
      </c>
      <c r="G18" s="230"/>
      <c r="H18" s="230"/>
      <c r="I18" s="230"/>
      <c r="J18" s="739">
        <f t="shared" si="5"/>
        <v>0</v>
      </c>
      <c r="K18" s="230"/>
      <c r="L18" s="230"/>
      <c r="M18" s="230"/>
      <c r="N18" s="230"/>
      <c r="O18" s="739">
        <f t="shared" si="6"/>
        <v>0</v>
      </c>
      <c r="P18" s="230"/>
      <c r="Q18" s="230"/>
      <c r="R18" s="230"/>
      <c r="S18" s="230"/>
      <c r="T18" s="231"/>
    </row>
    <row r="19" spans="1:20" ht="15.75">
      <c r="A19" s="281" t="s">
        <v>394</v>
      </c>
      <c r="B19" s="264">
        <f t="shared" si="3"/>
        <v>0</v>
      </c>
      <c r="C19" s="230"/>
      <c r="D19" s="233">
        <f t="shared" si="1"/>
        <v>0</v>
      </c>
      <c r="E19" s="230"/>
      <c r="F19" s="739">
        <f t="shared" si="4"/>
        <v>0</v>
      </c>
      <c r="G19" s="230"/>
      <c r="H19" s="230"/>
      <c r="I19" s="230"/>
      <c r="J19" s="739">
        <f t="shared" si="5"/>
        <v>0</v>
      </c>
      <c r="K19" s="230"/>
      <c r="L19" s="230"/>
      <c r="M19" s="230"/>
      <c r="N19" s="230"/>
      <c r="O19" s="739">
        <f t="shared" si="6"/>
        <v>0</v>
      </c>
      <c r="P19" s="230"/>
      <c r="Q19" s="230"/>
      <c r="R19" s="230"/>
      <c r="S19" s="230"/>
      <c r="T19" s="231"/>
    </row>
    <row r="20" spans="1:20" ht="15.75">
      <c r="A20" s="281" t="s">
        <v>395</v>
      </c>
      <c r="B20" s="264">
        <f t="shared" si="3"/>
        <v>0</v>
      </c>
      <c r="C20" s="230"/>
      <c r="D20" s="233">
        <f t="shared" si="1"/>
        <v>0</v>
      </c>
      <c r="E20" s="230"/>
      <c r="F20" s="739">
        <f t="shared" si="4"/>
        <v>0</v>
      </c>
      <c r="G20" s="230"/>
      <c r="H20" s="230"/>
      <c r="I20" s="230"/>
      <c r="J20" s="739">
        <f t="shared" si="5"/>
        <v>0</v>
      </c>
      <c r="K20" s="230"/>
      <c r="L20" s="230"/>
      <c r="M20" s="230"/>
      <c r="N20" s="230"/>
      <c r="O20" s="739">
        <f t="shared" si="6"/>
        <v>0</v>
      </c>
      <c r="P20" s="230"/>
      <c r="Q20" s="230"/>
      <c r="R20" s="230"/>
      <c r="S20" s="230"/>
      <c r="T20" s="231"/>
    </row>
    <row r="21" spans="1:20" ht="15.75">
      <c r="A21" s="281" t="s">
        <v>396</v>
      </c>
      <c r="B21" s="264">
        <f t="shared" si="3"/>
        <v>0</v>
      </c>
      <c r="C21" s="230"/>
      <c r="D21" s="233">
        <f t="shared" si="1"/>
        <v>0</v>
      </c>
      <c r="E21" s="230"/>
      <c r="F21" s="739">
        <f t="shared" si="4"/>
        <v>0</v>
      </c>
      <c r="G21" s="230"/>
      <c r="H21" s="230"/>
      <c r="I21" s="230"/>
      <c r="J21" s="739">
        <f t="shared" si="5"/>
        <v>0</v>
      </c>
      <c r="K21" s="230"/>
      <c r="L21" s="230"/>
      <c r="M21" s="230"/>
      <c r="N21" s="230"/>
      <c r="O21" s="739">
        <f t="shared" si="6"/>
        <v>0</v>
      </c>
      <c r="P21" s="230"/>
      <c r="Q21" s="230"/>
      <c r="R21" s="230"/>
      <c r="S21" s="230"/>
      <c r="T21" s="231"/>
    </row>
    <row r="22" spans="1:20" ht="15.75">
      <c r="A22" s="285" t="s">
        <v>397</v>
      </c>
      <c r="B22" s="233">
        <f>SUM(B10,B14)</f>
        <v>0</v>
      </c>
      <c r="C22" s="233">
        <f>SUM(C10,C14)</f>
        <v>0</v>
      </c>
      <c r="D22" s="233">
        <f t="shared" si="1"/>
        <v>0</v>
      </c>
      <c r="E22" s="233">
        <f aca="true" t="shared" si="7" ref="E22:T22">SUM(E10,E14)</f>
        <v>0</v>
      </c>
      <c r="F22" s="233">
        <f t="shared" si="7"/>
        <v>0</v>
      </c>
      <c r="G22" s="233">
        <f t="shared" si="7"/>
        <v>0</v>
      </c>
      <c r="H22" s="233">
        <f t="shared" si="7"/>
        <v>0</v>
      </c>
      <c r="I22" s="233">
        <f t="shared" si="7"/>
        <v>0</v>
      </c>
      <c r="J22" s="233">
        <f t="shared" si="7"/>
        <v>0</v>
      </c>
      <c r="K22" s="233">
        <f t="shared" si="7"/>
        <v>0</v>
      </c>
      <c r="L22" s="233">
        <f t="shared" si="7"/>
        <v>0</v>
      </c>
      <c r="M22" s="233">
        <f t="shared" si="7"/>
        <v>0</v>
      </c>
      <c r="N22" s="233">
        <f t="shared" si="7"/>
        <v>0</v>
      </c>
      <c r="O22" s="233">
        <f t="shared" si="7"/>
        <v>0</v>
      </c>
      <c r="P22" s="233">
        <f t="shared" si="7"/>
        <v>0</v>
      </c>
      <c r="Q22" s="233">
        <f t="shared" si="7"/>
        <v>0</v>
      </c>
      <c r="R22" s="233">
        <f t="shared" si="7"/>
        <v>0</v>
      </c>
      <c r="S22" s="233">
        <f t="shared" si="7"/>
        <v>0</v>
      </c>
      <c r="T22" s="234">
        <f t="shared" si="7"/>
        <v>0</v>
      </c>
    </row>
    <row r="23" spans="1:20" ht="15.75">
      <c r="A23" s="279" t="s">
        <v>398</v>
      </c>
      <c r="B23" s="264">
        <f>SUM(C23,E23,F23,J23,O23,R23,S23)</f>
        <v>0</v>
      </c>
      <c r="C23" s="230"/>
      <c r="D23" s="233">
        <f t="shared" si="1"/>
        <v>0</v>
      </c>
      <c r="E23" s="230"/>
      <c r="F23" s="739">
        <f>G23+H23+I23</f>
        <v>0</v>
      </c>
      <c r="G23" s="230"/>
      <c r="H23" s="230"/>
      <c r="I23" s="230"/>
      <c r="J23" s="739">
        <f>K23+L23+M23</f>
        <v>0</v>
      </c>
      <c r="K23" s="230"/>
      <c r="L23" s="230"/>
      <c r="M23" s="230"/>
      <c r="N23" s="230"/>
      <c r="O23" s="739">
        <f>P23+Q23</f>
        <v>0</v>
      </c>
      <c r="P23" s="230"/>
      <c r="Q23" s="230"/>
      <c r="R23" s="230"/>
      <c r="S23" s="230"/>
      <c r="T23" s="231"/>
    </row>
    <row r="24" spans="1:20" ht="25.5">
      <c r="A24" s="279" t="s">
        <v>399</v>
      </c>
      <c r="B24" s="264">
        <f>SUM(C24,E24,F24,J24,O24,R24,S24)</f>
        <v>0</v>
      </c>
      <c r="C24" s="230"/>
      <c r="D24" s="233">
        <f t="shared" si="1"/>
        <v>0</v>
      </c>
      <c r="E24" s="230"/>
      <c r="F24" s="739">
        <f>G24+H24+I24</f>
        <v>0</v>
      </c>
      <c r="G24" s="230"/>
      <c r="H24" s="230"/>
      <c r="I24" s="230"/>
      <c r="J24" s="739">
        <f>K24+L24+M24</f>
        <v>0</v>
      </c>
      <c r="K24" s="230"/>
      <c r="L24" s="230"/>
      <c r="M24" s="230"/>
      <c r="N24" s="230"/>
      <c r="O24" s="739">
        <f>P24+Q24</f>
        <v>0</v>
      </c>
      <c r="P24" s="230"/>
      <c r="Q24" s="230"/>
      <c r="R24" s="230"/>
      <c r="S24" s="230"/>
      <c r="T24" s="231"/>
    </row>
    <row r="25" spans="1:20" ht="15.75">
      <c r="A25" s="287" t="s">
        <v>400</v>
      </c>
      <c r="B25" s="264">
        <f>SUM(C25,E25,F25,J25,O25,R25,S25)</f>
        <v>0</v>
      </c>
      <c r="C25" s="230"/>
      <c r="D25" s="233">
        <f t="shared" si="1"/>
        <v>0</v>
      </c>
      <c r="E25" s="230"/>
      <c r="F25" s="739">
        <f>G25+H25+I25</f>
        <v>0</v>
      </c>
      <c r="G25" s="230"/>
      <c r="H25" s="230"/>
      <c r="I25" s="230"/>
      <c r="J25" s="739">
        <f>K25+L25+M25</f>
        <v>0</v>
      </c>
      <c r="K25" s="230"/>
      <c r="L25" s="230"/>
      <c r="M25" s="230"/>
      <c r="N25" s="230"/>
      <c r="O25" s="739">
        <f>P25+Q25</f>
        <v>0</v>
      </c>
      <c r="P25" s="230"/>
      <c r="Q25" s="230"/>
      <c r="R25" s="230"/>
      <c r="S25" s="231"/>
      <c r="T25" s="231"/>
    </row>
    <row r="26" spans="1:20" ht="15.75">
      <c r="A26" s="285" t="s">
        <v>401</v>
      </c>
      <c r="B26" s="233">
        <f>SUM(B22:B25)</f>
        <v>0</v>
      </c>
      <c r="C26" s="233">
        <f>SUM(C22:C25)</f>
        <v>0</v>
      </c>
      <c r="D26" s="233">
        <f t="shared" si="1"/>
        <v>0</v>
      </c>
      <c r="E26" s="233">
        <f aca="true" t="shared" si="8" ref="E26:T26">SUM(E22:E25)</f>
        <v>0</v>
      </c>
      <c r="F26" s="233">
        <f t="shared" si="8"/>
        <v>0</v>
      </c>
      <c r="G26" s="233">
        <f t="shared" si="8"/>
        <v>0</v>
      </c>
      <c r="H26" s="233">
        <f t="shared" si="8"/>
        <v>0</v>
      </c>
      <c r="I26" s="233">
        <f t="shared" si="8"/>
        <v>0</v>
      </c>
      <c r="J26" s="233">
        <f t="shared" si="8"/>
        <v>0</v>
      </c>
      <c r="K26" s="233">
        <f t="shared" si="8"/>
        <v>0</v>
      </c>
      <c r="L26" s="233">
        <f t="shared" si="8"/>
        <v>0</v>
      </c>
      <c r="M26" s="233">
        <f t="shared" si="8"/>
        <v>0</v>
      </c>
      <c r="N26" s="233">
        <f t="shared" si="8"/>
        <v>0</v>
      </c>
      <c r="O26" s="233">
        <f t="shared" si="8"/>
        <v>0</v>
      </c>
      <c r="P26" s="233">
        <f t="shared" si="8"/>
        <v>0</v>
      </c>
      <c r="Q26" s="233">
        <f t="shared" si="8"/>
        <v>0</v>
      </c>
      <c r="R26" s="233">
        <f t="shared" si="8"/>
        <v>0</v>
      </c>
      <c r="S26" s="233">
        <f t="shared" si="8"/>
        <v>0</v>
      </c>
      <c r="T26" s="234">
        <f t="shared" si="8"/>
        <v>0</v>
      </c>
    </row>
    <row r="27" spans="1:20" ht="15.75">
      <c r="A27" s="287" t="s">
        <v>402</v>
      </c>
      <c r="B27" s="264">
        <f>SUM(C27,E27,F27,J27,O27,R27,S27)</f>
        <v>0</v>
      </c>
      <c r="C27" s="296"/>
      <c r="D27" s="233">
        <f t="shared" si="1"/>
        <v>0</v>
      </c>
      <c r="E27" s="230"/>
      <c r="F27" s="739">
        <f>G27+H27+I27</f>
        <v>0</v>
      </c>
      <c r="G27" s="230"/>
      <c r="H27" s="230"/>
      <c r="I27" s="230"/>
      <c r="J27" s="739">
        <f>K27+L27+M27</f>
        <v>0</v>
      </c>
      <c r="K27" s="230"/>
      <c r="L27" s="230"/>
      <c r="M27" s="230"/>
      <c r="N27" s="230"/>
      <c r="O27" s="739">
        <f>P27+Q27</f>
        <v>0</v>
      </c>
      <c r="P27" s="230"/>
      <c r="Q27" s="230"/>
      <c r="R27" s="230"/>
      <c r="S27" s="230"/>
      <c r="T27" s="231"/>
    </row>
    <row r="28" spans="1:20" ht="26.25" thickBot="1">
      <c r="A28" s="288" t="s">
        <v>403</v>
      </c>
      <c r="B28" s="289">
        <f>SUM(B26:B27)</f>
        <v>0</v>
      </c>
      <c r="C28" s="289">
        <f>SUM(C26:C27)</f>
        <v>0</v>
      </c>
      <c r="D28" s="290">
        <f t="shared" si="1"/>
        <v>0</v>
      </c>
      <c r="E28" s="289">
        <f aca="true" t="shared" si="9" ref="E28:T28">SUM(E26:E27)</f>
        <v>0</v>
      </c>
      <c r="F28" s="289">
        <f t="shared" si="9"/>
        <v>0</v>
      </c>
      <c r="G28" s="289">
        <f t="shared" si="9"/>
        <v>0</v>
      </c>
      <c r="H28" s="289">
        <f t="shared" si="9"/>
        <v>0</v>
      </c>
      <c r="I28" s="289">
        <f t="shared" si="9"/>
        <v>0</v>
      </c>
      <c r="J28" s="289">
        <f t="shared" si="9"/>
        <v>0</v>
      </c>
      <c r="K28" s="289">
        <f t="shared" si="9"/>
        <v>0</v>
      </c>
      <c r="L28" s="289">
        <f t="shared" si="9"/>
        <v>0</v>
      </c>
      <c r="M28" s="289">
        <f t="shared" si="9"/>
        <v>0</v>
      </c>
      <c r="N28" s="289">
        <f t="shared" si="9"/>
        <v>0</v>
      </c>
      <c r="O28" s="289">
        <f t="shared" si="9"/>
        <v>0</v>
      </c>
      <c r="P28" s="289">
        <f t="shared" si="9"/>
        <v>0</v>
      </c>
      <c r="Q28" s="289">
        <f t="shared" si="9"/>
        <v>0</v>
      </c>
      <c r="R28" s="289">
        <f t="shared" si="9"/>
        <v>0</v>
      </c>
      <c r="S28" s="289">
        <f t="shared" si="9"/>
        <v>0</v>
      </c>
      <c r="T28" s="297">
        <f t="shared" si="9"/>
        <v>0</v>
      </c>
    </row>
    <row r="29" spans="1:20" ht="15.75">
      <c r="A29" s="293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</row>
    <row r="30" spans="1:20" ht="15.75">
      <c r="A30" s="240" t="str">
        <f>'R1.B2'!A48</f>
        <v>ответ. Лицо:  исполнитель     подпись: ____________________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</row>
    <row r="31" spans="1:20" ht="15.75">
      <c r="A31" s="293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</row>
    <row r="32" spans="1:20" ht="15.75">
      <c r="A32" s="204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</row>
    <row r="33" spans="2:20" ht="15.75"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</row>
  </sheetData>
  <sheetProtection password="B2D8" sheet="1"/>
  <mergeCells count="14">
    <mergeCell ref="T7:T8"/>
    <mergeCell ref="R3:T3"/>
    <mergeCell ref="A5:N5"/>
    <mergeCell ref="A7:A8"/>
    <mergeCell ref="B7:B8"/>
    <mergeCell ref="C7:C8"/>
    <mergeCell ref="S7:S8"/>
    <mergeCell ref="D7:D8"/>
    <mergeCell ref="E7:E8"/>
    <mergeCell ref="N7:N8"/>
    <mergeCell ref="F7:I7"/>
    <mergeCell ref="J7:M7"/>
    <mergeCell ref="O7:Q7"/>
    <mergeCell ref="R7:R8"/>
  </mergeCells>
  <dataValidations count="1">
    <dataValidation operator="greaterThanOrEqual" allowBlank="1" showInputMessage="1" showErrorMessage="1" sqref="B10:T28"/>
  </dataValidations>
  <printOptions horizontalCentered="1"/>
  <pageMargins left="0.75" right="0.75" top="1" bottom="1" header="0.5" footer="0.5"/>
  <pageSetup fitToHeight="1" fitToWidth="1" horizontalDpi="600" verticalDpi="600" orientation="landscape" paperSize="9" scale="41" r:id="rId1"/>
  <headerFooter alignWithMargins="0">
    <oddFooter>&amp;L&amp;8&amp;D&amp;C&amp;P /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8080"/>
  </sheetPr>
  <dimension ref="A1:G62"/>
  <sheetViews>
    <sheetView view="pageBreakPreview" zoomScale="80" zoomScaleSheetLayoutView="80" zoomScalePageLayoutView="0" workbookViewId="0" topLeftCell="A7">
      <selection activeCell="A27" sqref="A27"/>
    </sheetView>
  </sheetViews>
  <sheetFormatPr defaultColWidth="9.140625" defaultRowHeight="12.75"/>
  <cols>
    <col min="1" max="1" width="62.8515625" style="271" customWidth="1"/>
    <col min="2" max="7" width="18.7109375" style="271" customWidth="1"/>
    <col min="8" max="16384" width="9.140625" style="271" customWidth="1"/>
  </cols>
  <sheetData>
    <row r="1" spans="1:6" ht="12.75">
      <c r="A1" s="243">
        <f>Титульный!A27</f>
        <v>0</v>
      </c>
      <c r="E1" s="81" t="s">
        <v>108</v>
      </c>
      <c r="F1" s="243"/>
    </row>
    <row r="2" spans="1:6" ht="12.75">
      <c r="A2" s="81" t="str">
        <f>Титульный!D26</f>
        <v>Исламское Окно</v>
      </c>
      <c r="E2" s="81" t="s">
        <v>109</v>
      </c>
      <c r="F2" s="243"/>
    </row>
    <row r="3" spans="4:6" ht="12.75">
      <c r="D3" s="298"/>
      <c r="E3" s="893">
        <f>Титульный!C18</f>
        <v>44958</v>
      </c>
      <c r="F3" s="893"/>
    </row>
    <row r="5" spans="1:7" s="300" customFormat="1" ht="12.75">
      <c r="A5" s="274"/>
      <c r="B5" s="274"/>
      <c r="C5" s="274"/>
      <c r="D5" s="274"/>
      <c r="E5" s="274"/>
      <c r="F5" s="274"/>
      <c r="G5" s="299"/>
    </row>
    <row r="6" spans="1:7" s="300" customFormat="1" ht="12.75">
      <c r="A6" s="274" t="s">
        <v>407</v>
      </c>
      <c r="B6" s="224"/>
      <c r="C6" s="224"/>
      <c r="D6" s="224"/>
      <c r="E6" s="224"/>
      <c r="F6" s="224"/>
      <c r="G6" s="301"/>
    </row>
    <row r="7" spans="1:6" s="300" customFormat="1" ht="12.75">
      <c r="A7" s="274" t="s">
        <v>408</v>
      </c>
      <c r="B7" s="302"/>
      <c r="C7" s="302"/>
      <c r="D7" s="302"/>
      <c r="E7" s="302"/>
      <c r="F7" s="302"/>
    </row>
    <row r="8" spans="1:7" s="300" customFormat="1" ht="13.5" thickBot="1">
      <c r="A8" s="302"/>
      <c r="B8" s="302"/>
      <c r="C8" s="302"/>
      <c r="D8" s="302"/>
      <c r="E8" s="302"/>
      <c r="F8" s="303"/>
      <c r="G8" s="304" t="s">
        <v>110</v>
      </c>
    </row>
    <row r="9" spans="1:7" s="300" customFormat="1" ht="12.75">
      <c r="A9" s="942" t="s">
        <v>405</v>
      </c>
      <c r="B9" s="931" t="s">
        <v>409</v>
      </c>
      <c r="C9" s="940"/>
      <c r="D9" s="931" t="s">
        <v>410</v>
      </c>
      <c r="E9" s="935"/>
      <c r="F9" s="931" t="s">
        <v>411</v>
      </c>
      <c r="G9" s="932"/>
    </row>
    <row r="10" spans="1:7" s="300" customFormat="1" ht="12.75">
      <c r="A10" s="943"/>
      <c r="B10" s="936"/>
      <c r="C10" s="941"/>
      <c r="D10" s="936"/>
      <c r="E10" s="937"/>
      <c r="F10" s="936" t="s">
        <v>412</v>
      </c>
      <c r="G10" s="938"/>
    </row>
    <row r="11" spans="1:7" s="305" customFormat="1" ht="25.5" customHeight="1">
      <c r="A11" s="943"/>
      <c r="B11" s="934" t="s">
        <v>112</v>
      </c>
      <c r="C11" s="934" t="s">
        <v>413</v>
      </c>
      <c r="D11" s="934" t="s">
        <v>112</v>
      </c>
      <c r="E11" s="934" t="s">
        <v>413</v>
      </c>
      <c r="F11" s="934" t="s">
        <v>112</v>
      </c>
      <c r="G11" s="933" t="s">
        <v>413</v>
      </c>
    </row>
    <row r="12" spans="1:7" s="305" customFormat="1" ht="12.75">
      <c r="A12" s="944"/>
      <c r="B12" s="914"/>
      <c r="C12" s="914"/>
      <c r="D12" s="914"/>
      <c r="E12" s="914"/>
      <c r="F12" s="914"/>
      <c r="G12" s="921"/>
    </row>
    <row r="13" spans="1:7" ht="12.75">
      <c r="A13" s="306">
        <v>1</v>
      </c>
      <c r="B13" s="307">
        <v>2</v>
      </c>
      <c r="C13" s="307">
        <v>3</v>
      </c>
      <c r="D13" s="307">
        <v>4</v>
      </c>
      <c r="E13" s="307">
        <v>5</v>
      </c>
      <c r="F13" s="307">
        <v>6</v>
      </c>
      <c r="G13" s="308">
        <v>7</v>
      </c>
    </row>
    <row r="14" spans="1:7" ht="25.5">
      <c r="A14" s="309" t="s">
        <v>414</v>
      </c>
      <c r="B14" s="310">
        <f>SUM(B15:B17)</f>
        <v>0</v>
      </c>
      <c r="C14" s="310">
        <f>SUM(C15:C17)</f>
        <v>0</v>
      </c>
      <c r="D14" s="310">
        <f>SUM(D15:D17)</f>
        <v>0</v>
      </c>
      <c r="E14" s="310">
        <f>SUM(E15:E17)</f>
        <v>0</v>
      </c>
      <c r="F14" s="310">
        <f>B14-D14</f>
        <v>0</v>
      </c>
      <c r="G14" s="311">
        <f>C14-E14</f>
        <v>0</v>
      </c>
    </row>
    <row r="15" spans="1:7" ht="25.5">
      <c r="A15" s="312" t="s">
        <v>361</v>
      </c>
      <c r="B15" s="313"/>
      <c r="C15" s="313"/>
      <c r="D15" s="313"/>
      <c r="E15" s="313"/>
      <c r="F15" s="310">
        <f>B15-D15</f>
        <v>0</v>
      </c>
      <c r="G15" s="311">
        <f aca="true" t="shared" si="0" ref="G15:G31">C15-E15</f>
        <v>0</v>
      </c>
    </row>
    <row r="16" spans="1:7" ht="15.75">
      <c r="A16" s="309" t="s">
        <v>362</v>
      </c>
      <c r="B16" s="313"/>
      <c r="C16" s="313"/>
      <c r="D16" s="313"/>
      <c r="E16" s="313"/>
      <c r="F16" s="310">
        <f>B16-D16</f>
        <v>0</v>
      </c>
      <c r="G16" s="311">
        <f t="shared" si="0"/>
        <v>0</v>
      </c>
    </row>
    <row r="17" spans="1:7" ht="15.75">
      <c r="A17" s="309" t="s">
        <v>363</v>
      </c>
      <c r="B17" s="313"/>
      <c r="C17" s="313"/>
      <c r="D17" s="313"/>
      <c r="E17" s="313"/>
      <c r="F17" s="310">
        <f>B17-D17</f>
        <v>0</v>
      </c>
      <c r="G17" s="311">
        <f>C17-E17</f>
        <v>0</v>
      </c>
    </row>
    <row r="18" spans="1:7" ht="15.75">
      <c r="A18" s="309" t="s">
        <v>364</v>
      </c>
      <c r="B18" s="310">
        <f>SUM(B19:B25)</f>
        <v>0</v>
      </c>
      <c r="C18" s="310">
        <f>SUM(C19:C25)</f>
        <v>0</v>
      </c>
      <c r="D18" s="310">
        <f>SUM(D19:D25)</f>
        <v>0</v>
      </c>
      <c r="E18" s="310">
        <f>SUM(E19:E25)</f>
        <v>0</v>
      </c>
      <c r="F18" s="310">
        <f>B18-D18</f>
        <v>0</v>
      </c>
      <c r="G18" s="311">
        <f t="shared" si="0"/>
        <v>0</v>
      </c>
    </row>
    <row r="19" spans="1:7" ht="15.75">
      <c r="A19" s="309" t="s">
        <v>278</v>
      </c>
      <c r="B19" s="313"/>
      <c r="C19" s="313"/>
      <c r="D19" s="313"/>
      <c r="E19" s="313"/>
      <c r="F19" s="310">
        <f aca="true" t="shared" si="1" ref="F19:F32">B19-D19</f>
        <v>0</v>
      </c>
      <c r="G19" s="311">
        <f t="shared" si="0"/>
        <v>0</v>
      </c>
    </row>
    <row r="20" spans="1:7" ht="15.75">
      <c r="A20" s="309" t="s">
        <v>415</v>
      </c>
      <c r="B20" s="313"/>
      <c r="C20" s="313"/>
      <c r="D20" s="313"/>
      <c r="E20" s="313"/>
      <c r="F20" s="310">
        <f t="shared" si="1"/>
        <v>0</v>
      </c>
      <c r="G20" s="311">
        <f t="shared" si="0"/>
        <v>0</v>
      </c>
    </row>
    <row r="21" spans="1:7" ht="15.75">
      <c r="A21" s="309" t="s">
        <v>280</v>
      </c>
      <c r="B21" s="313"/>
      <c r="C21" s="313"/>
      <c r="D21" s="313"/>
      <c r="E21" s="313"/>
      <c r="F21" s="310">
        <f t="shared" si="1"/>
        <v>0</v>
      </c>
      <c r="G21" s="311">
        <f t="shared" si="0"/>
        <v>0</v>
      </c>
    </row>
    <row r="22" spans="1:7" ht="15.75">
      <c r="A22" s="309" t="s">
        <v>366</v>
      </c>
      <c r="B22" s="313"/>
      <c r="C22" s="313"/>
      <c r="D22" s="313"/>
      <c r="E22" s="313"/>
      <c r="F22" s="310">
        <f t="shared" si="1"/>
        <v>0</v>
      </c>
      <c r="G22" s="311">
        <f t="shared" si="0"/>
        <v>0</v>
      </c>
    </row>
    <row r="23" spans="1:7" ht="15.75">
      <c r="A23" s="309" t="s">
        <v>416</v>
      </c>
      <c r="B23" s="313"/>
      <c r="C23" s="313"/>
      <c r="D23" s="313"/>
      <c r="E23" s="313"/>
      <c r="F23" s="310">
        <f t="shared" si="1"/>
        <v>0</v>
      </c>
      <c r="G23" s="311">
        <f t="shared" si="0"/>
        <v>0</v>
      </c>
    </row>
    <row r="24" spans="1:7" ht="15.75">
      <c r="A24" s="309" t="s">
        <v>367</v>
      </c>
      <c r="B24" s="313"/>
      <c r="C24" s="313"/>
      <c r="D24" s="313"/>
      <c r="E24" s="313"/>
      <c r="F24" s="310">
        <f t="shared" si="1"/>
        <v>0</v>
      </c>
      <c r="G24" s="311">
        <f t="shared" si="0"/>
        <v>0</v>
      </c>
    </row>
    <row r="25" spans="1:7" ht="15.75">
      <c r="A25" s="309" t="s">
        <v>368</v>
      </c>
      <c r="B25" s="313"/>
      <c r="C25" s="313"/>
      <c r="D25" s="313"/>
      <c r="E25" s="313"/>
      <c r="F25" s="310">
        <f t="shared" si="1"/>
        <v>0</v>
      </c>
      <c r="G25" s="311">
        <f t="shared" si="0"/>
        <v>0</v>
      </c>
    </row>
    <row r="26" spans="1:7" ht="15.75">
      <c r="A26" s="314" t="s">
        <v>417</v>
      </c>
      <c r="B26" s="310">
        <f>SUM(B14,B18)</f>
        <v>0</v>
      </c>
      <c r="C26" s="310">
        <f>SUM(C14,C18)</f>
        <v>0</v>
      </c>
      <c r="D26" s="310">
        <f>SUM(D14,D18)</f>
        <v>0</v>
      </c>
      <c r="E26" s="310">
        <f>SUM(E14,E18)</f>
        <v>0</v>
      </c>
      <c r="F26" s="310">
        <f t="shared" si="1"/>
        <v>0</v>
      </c>
      <c r="G26" s="311">
        <f t="shared" si="0"/>
        <v>0</v>
      </c>
    </row>
    <row r="27" spans="1:7" ht="15.75">
      <c r="A27" s="309" t="s">
        <v>418</v>
      </c>
      <c r="B27" s="313"/>
      <c r="C27" s="313"/>
      <c r="D27" s="313"/>
      <c r="E27" s="313"/>
      <c r="F27" s="310">
        <f t="shared" si="1"/>
        <v>0</v>
      </c>
      <c r="G27" s="311">
        <f t="shared" si="0"/>
        <v>0</v>
      </c>
    </row>
    <row r="28" spans="1:7" ht="25.5">
      <c r="A28" s="309" t="s">
        <v>419</v>
      </c>
      <c r="B28" s="313"/>
      <c r="C28" s="313"/>
      <c r="D28" s="313"/>
      <c r="E28" s="313"/>
      <c r="F28" s="310">
        <f t="shared" si="1"/>
        <v>0</v>
      </c>
      <c r="G28" s="311">
        <f t="shared" si="0"/>
        <v>0</v>
      </c>
    </row>
    <row r="29" spans="1:7" ht="15.75">
      <c r="A29" s="309" t="s">
        <v>420</v>
      </c>
      <c r="B29" s="313"/>
      <c r="C29" s="313"/>
      <c r="D29" s="313"/>
      <c r="E29" s="313"/>
      <c r="F29" s="310">
        <f t="shared" si="1"/>
        <v>0</v>
      </c>
      <c r="G29" s="311">
        <f t="shared" si="0"/>
        <v>0</v>
      </c>
    </row>
    <row r="30" spans="1:7" ht="15.75">
      <c r="A30" s="314" t="s">
        <v>421</v>
      </c>
      <c r="B30" s="310">
        <f>SUM(B26:B29)</f>
        <v>0</v>
      </c>
      <c r="C30" s="310">
        <f>SUM(C26:C29)</f>
        <v>0</v>
      </c>
      <c r="D30" s="310">
        <f>SUM(D26:D29)</f>
        <v>0</v>
      </c>
      <c r="E30" s="310">
        <f>SUM(E26:E29)</f>
        <v>0</v>
      </c>
      <c r="F30" s="310">
        <f t="shared" si="1"/>
        <v>0</v>
      </c>
      <c r="G30" s="311">
        <f t="shared" si="0"/>
        <v>0</v>
      </c>
    </row>
    <row r="31" spans="1:7" ht="15.75">
      <c r="A31" s="309" t="s">
        <v>422</v>
      </c>
      <c r="B31" s="313"/>
      <c r="C31" s="313"/>
      <c r="D31" s="313"/>
      <c r="E31" s="313"/>
      <c r="F31" s="310">
        <f t="shared" si="1"/>
        <v>0</v>
      </c>
      <c r="G31" s="311">
        <f t="shared" si="0"/>
        <v>0</v>
      </c>
    </row>
    <row r="32" spans="1:7" ht="26.25" thickBot="1">
      <c r="A32" s="315" t="s">
        <v>423</v>
      </c>
      <c r="B32" s="316">
        <f>SUM(B30:B31)</f>
        <v>0</v>
      </c>
      <c r="C32" s="316">
        <f>SUM(C30:C31)</f>
        <v>0</v>
      </c>
      <c r="D32" s="316">
        <f>SUM(D30:D31)</f>
        <v>0</v>
      </c>
      <c r="E32" s="316">
        <f>SUM(E30:E31)</f>
        <v>0</v>
      </c>
      <c r="F32" s="316">
        <f t="shared" si="1"/>
        <v>0</v>
      </c>
      <c r="G32" s="317">
        <f>C32-E32</f>
        <v>0</v>
      </c>
    </row>
    <row r="33" spans="1:7" ht="26.25" thickBot="1">
      <c r="A33" s="318" t="s">
        <v>424</v>
      </c>
      <c r="B33" s="319"/>
      <c r="C33" s="320"/>
      <c r="D33" s="320"/>
      <c r="E33" s="320"/>
      <c r="F33" s="320"/>
      <c r="G33" s="291"/>
    </row>
    <row r="34" spans="1:7" s="321" customFormat="1" ht="12.75">
      <c r="A34" s="244"/>
      <c r="B34" s="244"/>
      <c r="C34" s="244"/>
      <c r="D34" s="244"/>
      <c r="E34" s="244"/>
      <c r="F34" s="244"/>
      <c r="G34" s="244"/>
    </row>
    <row r="35" ht="12.75">
      <c r="A35" s="271" t="str">
        <f>'R1.B2'!A48</f>
        <v>ответ. Лицо:  исполнитель     подпись: ____________________</v>
      </c>
    </row>
    <row r="36" ht="12.75">
      <c r="G36" s="322"/>
    </row>
    <row r="37" ht="12.75">
      <c r="A37" s="81"/>
    </row>
    <row r="38" ht="12.75">
      <c r="A38" s="323"/>
    </row>
    <row r="39" s="325" customFormat="1" ht="12.75" hidden="1">
      <c r="A39" s="324"/>
    </row>
    <row r="40" spans="1:7" s="325" customFormat="1" ht="12.75" hidden="1">
      <c r="A40" s="929" t="s">
        <v>425</v>
      </c>
      <c r="B40" s="939" t="s">
        <v>426</v>
      </c>
      <c r="C40" s="939"/>
      <c r="D40" s="939" t="s">
        <v>427</v>
      </c>
      <c r="E40" s="939"/>
      <c r="F40" s="929" t="s">
        <v>428</v>
      </c>
      <c r="G40" s="929"/>
    </row>
    <row r="41" spans="1:7" s="325" customFormat="1" ht="12.75" hidden="1">
      <c r="A41" s="945"/>
      <c r="B41" s="939"/>
      <c r="C41" s="939"/>
      <c r="D41" s="939"/>
      <c r="E41" s="939"/>
      <c r="F41" s="930" t="s">
        <v>429</v>
      </c>
      <c r="G41" s="930"/>
    </row>
    <row r="42" spans="1:7" s="325" customFormat="1" ht="25.5" hidden="1">
      <c r="A42" s="930"/>
      <c r="B42" s="326" t="s">
        <v>430</v>
      </c>
      <c r="C42" s="326" t="s">
        <v>431</v>
      </c>
      <c r="D42" s="326" t="s">
        <v>430</v>
      </c>
      <c r="E42" s="326" t="s">
        <v>432</v>
      </c>
      <c r="F42" s="326" t="s">
        <v>430</v>
      </c>
      <c r="G42" s="326" t="s">
        <v>432</v>
      </c>
    </row>
    <row r="44" spans="3:7" ht="12.75">
      <c r="C44" s="302"/>
      <c r="D44" s="302"/>
      <c r="E44" s="302"/>
      <c r="F44" s="302"/>
      <c r="G44" s="302"/>
    </row>
    <row r="45" spans="3:7" ht="12.75">
      <c r="C45" s="327"/>
      <c r="D45" s="302"/>
      <c r="E45" s="302"/>
      <c r="F45" s="302"/>
      <c r="G45" s="302"/>
    </row>
    <row r="46" spans="3:7" ht="12.75">
      <c r="C46" s="328"/>
      <c r="D46" s="302"/>
      <c r="E46" s="302"/>
      <c r="F46" s="302"/>
      <c r="G46" s="302"/>
    </row>
    <row r="47" spans="3:7" ht="12.75">
      <c r="C47" s="300"/>
      <c r="D47" s="300"/>
      <c r="E47" s="300"/>
      <c r="F47" s="300"/>
      <c r="G47" s="300"/>
    </row>
    <row r="54" ht="12.75">
      <c r="C54" s="328"/>
    </row>
    <row r="55" ht="12.75">
      <c r="C55" s="328"/>
    </row>
    <row r="56" ht="12.75">
      <c r="C56" s="302"/>
    </row>
    <row r="57" ht="12.75">
      <c r="C57" s="302"/>
    </row>
    <row r="58" ht="12.75">
      <c r="C58" s="328"/>
    </row>
    <row r="59" ht="12.75">
      <c r="C59" s="302"/>
    </row>
    <row r="60" ht="12.75">
      <c r="C60" s="302"/>
    </row>
    <row r="61" ht="12.75">
      <c r="C61" s="327"/>
    </row>
    <row r="62" ht="12.75">
      <c r="C62" s="328"/>
    </row>
  </sheetData>
  <sheetProtection password="B2D8" sheet="1" objects="1" scenarios="1"/>
  <mergeCells count="17">
    <mergeCell ref="D40:E41"/>
    <mergeCell ref="B9:C10"/>
    <mergeCell ref="A9:A12"/>
    <mergeCell ref="B11:B12"/>
    <mergeCell ref="C11:C12"/>
    <mergeCell ref="A40:A42"/>
    <mergeCell ref="B40:C41"/>
    <mergeCell ref="F40:G40"/>
    <mergeCell ref="F41:G41"/>
    <mergeCell ref="E3:F3"/>
    <mergeCell ref="F9:G9"/>
    <mergeCell ref="G11:G12"/>
    <mergeCell ref="E11:E12"/>
    <mergeCell ref="F11:F12"/>
    <mergeCell ref="D9:E10"/>
    <mergeCell ref="F10:G10"/>
    <mergeCell ref="D11:D12"/>
  </mergeCells>
  <dataValidations count="1">
    <dataValidation operator="greaterThanOrEqual" allowBlank="1" showInputMessage="1" showErrorMessage="1" sqref="B14:G32"/>
  </dataValidations>
  <printOptions horizontalCentered="1"/>
  <pageMargins left="0.75" right="0.75" top="1" bottom="1" header="0.5" footer="0.5"/>
  <pageSetup horizontalDpi="600" verticalDpi="600" orientation="landscape" paperSize="9" scale="60" r:id="rId1"/>
  <headerFooter alignWithMargins="0">
    <oddFooter>&amp;L&amp;8&amp;D&amp;C&amp;P / &amp;N&amp;R&amp;8&amp;A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8080"/>
  </sheetPr>
  <dimension ref="A1:C53"/>
  <sheetViews>
    <sheetView view="pageBreakPreview" zoomScale="80" zoomScaleSheetLayoutView="80" zoomScalePageLayoutView="0" workbookViewId="0" topLeftCell="A1">
      <selection activeCell="A36" sqref="A36:B36"/>
    </sheetView>
  </sheetViews>
  <sheetFormatPr defaultColWidth="9.140625" defaultRowHeight="12.75"/>
  <cols>
    <col min="1" max="1" width="77.57421875" style="244" customWidth="1"/>
    <col min="2" max="2" width="23.421875" style="244" customWidth="1"/>
    <col min="3" max="3" width="18.28125" style="244" customWidth="1"/>
    <col min="4" max="16384" width="9.140625" style="244" customWidth="1"/>
  </cols>
  <sheetData>
    <row r="1" spans="1:3" ht="12.75">
      <c r="A1" s="243">
        <f>Титульный!A27</f>
        <v>0</v>
      </c>
      <c r="B1" s="245" t="s">
        <v>108</v>
      </c>
      <c r="C1" s="115"/>
    </row>
    <row r="2" spans="1:3" ht="12.75">
      <c r="A2" s="245" t="str">
        <f>Титульный!D26</f>
        <v>Исламское Окно</v>
      </c>
      <c r="B2" s="245" t="s">
        <v>109</v>
      </c>
      <c r="C2" s="115"/>
    </row>
    <row r="3" spans="2:3" ht="12.75">
      <c r="B3" s="947">
        <f>Титульный!C18</f>
        <v>44958</v>
      </c>
      <c r="C3" s="947"/>
    </row>
    <row r="5" spans="1:3" ht="27" customHeight="1">
      <c r="A5" s="946" t="s">
        <v>433</v>
      </c>
      <c r="B5" s="946"/>
      <c r="C5" s="329"/>
    </row>
    <row r="6" spans="1:2" ht="13.5" thickBot="1">
      <c r="A6" s="329"/>
      <c r="B6" s="330" t="s">
        <v>110</v>
      </c>
    </row>
    <row r="7" spans="1:2" ht="13.5" thickBot="1">
      <c r="A7" s="331" t="s">
        <v>405</v>
      </c>
      <c r="B7" s="332" t="s">
        <v>434</v>
      </c>
    </row>
    <row r="8" spans="1:2" ht="12.75">
      <c r="A8" s="333">
        <v>1</v>
      </c>
      <c r="B8" s="334">
        <v>2</v>
      </c>
    </row>
    <row r="9" spans="1:2" ht="12.75">
      <c r="A9" s="335" t="s">
        <v>435</v>
      </c>
      <c r="B9" s="336">
        <f>SUM(B10:B11)</f>
        <v>0</v>
      </c>
    </row>
    <row r="10" spans="1:2" ht="12.75">
      <c r="A10" s="337" t="s">
        <v>436</v>
      </c>
      <c r="B10" s="338"/>
    </row>
    <row r="11" spans="1:2" ht="12.75">
      <c r="A11" s="337" t="s">
        <v>437</v>
      </c>
      <c r="B11" s="338"/>
    </row>
    <row r="12" spans="1:2" ht="12.75">
      <c r="A12" s="335" t="s">
        <v>438</v>
      </c>
      <c r="B12" s="339">
        <f>'R8.E'!D18</f>
        <v>0</v>
      </c>
    </row>
    <row r="13" spans="1:2" ht="12.75">
      <c r="A13" s="335" t="s">
        <v>439</v>
      </c>
      <c r="B13" s="339">
        <f>'R8.E'!B18</f>
        <v>0</v>
      </c>
    </row>
    <row r="14" spans="1:2" ht="12.75">
      <c r="A14" s="335" t="s">
        <v>440</v>
      </c>
      <c r="B14" s="338"/>
    </row>
    <row r="15" spans="1:2" ht="12.75">
      <c r="A15" s="335" t="s">
        <v>441</v>
      </c>
      <c r="B15" s="338"/>
    </row>
    <row r="16" spans="1:2" ht="12.75">
      <c r="A16" s="335" t="s">
        <v>442</v>
      </c>
      <c r="B16" s="339">
        <f>B9+B12-B13+B14+B15</f>
        <v>0</v>
      </c>
    </row>
    <row r="17" spans="1:2" ht="12.75">
      <c r="A17" s="337" t="s">
        <v>436</v>
      </c>
      <c r="B17" s="339">
        <f>'R7.C'!T14</f>
        <v>0</v>
      </c>
    </row>
    <row r="18" spans="1:2" ht="13.5" thickBot="1">
      <c r="A18" s="340" t="s">
        <v>437</v>
      </c>
      <c r="B18" s="341">
        <f>'R7.C'!N14</f>
        <v>0</v>
      </c>
    </row>
    <row r="19" spans="1:2" ht="12.75">
      <c r="A19" s="342"/>
      <c r="B19" s="343"/>
    </row>
    <row r="21" spans="1:3" s="249" customFormat="1" ht="27" customHeight="1">
      <c r="A21" s="946" t="s">
        <v>443</v>
      </c>
      <c r="B21" s="946"/>
      <c r="C21" s="251"/>
    </row>
    <row r="22" spans="1:2" s="249" customFormat="1" ht="13.5" thickBot="1">
      <c r="A22" s="329"/>
      <c r="B22" s="330" t="s">
        <v>110</v>
      </c>
    </row>
    <row r="23" spans="1:2" s="249" customFormat="1" ht="13.5" thickBot="1">
      <c r="A23" s="331" t="s">
        <v>405</v>
      </c>
      <c r="B23" s="332" t="s">
        <v>434</v>
      </c>
    </row>
    <row r="24" spans="1:2" s="249" customFormat="1" ht="12.75">
      <c r="A24" s="333">
        <v>1</v>
      </c>
      <c r="B24" s="334">
        <v>2</v>
      </c>
    </row>
    <row r="25" spans="1:2" s="249" customFormat="1" ht="12.75">
      <c r="A25" s="335" t="s">
        <v>435</v>
      </c>
      <c r="B25" s="336">
        <f>SUM(B26:B27)</f>
        <v>0</v>
      </c>
    </row>
    <row r="26" spans="1:2" s="249" customFormat="1" ht="12.75">
      <c r="A26" s="337" t="s">
        <v>436</v>
      </c>
      <c r="B26" s="338"/>
    </row>
    <row r="27" spans="1:2" s="249" customFormat="1" ht="12.75">
      <c r="A27" s="337" t="s">
        <v>437</v>
      </c>
      <c r="B27" s="338"/>
    </row>
    <row r="28" spans="1:2" s="249" customFormat="1" ht="17.25" customHeight="1">
      <c r="A28" s="335" t="s">
        <v>438</v>
      </c>
      <c r="B28" s="339">
        <f>'R8.E'!D27+'R8.E'!D28+'R8.E'!D29+'R8.E'!D31</f>
        <v>0</v>
      </c>
    </row>
    <row r="29" spans="1:2" s="249" customFormat="1" ht="12.75">
      <c r="A29" s="335" t="s">
        <v>439</v>
      </c>
      <c r="B29" s="339">
        <f>'R8.E'!B27+'R8.E'!B28+'R8.E'!B29+'R8.E'!B31</f>
        <v>0</v>
      </c>
    </row>
    <row r="30" spans="1:2" s="249" customFormat="1" ht="12.75">
      <c r="A30" s="335" t="s">
        <v>440</v>
      </c>
      <c r="B30" s="338"/>
    </row>
    <row r="31" spans="1:2" s="249" customFormat="1" ht="12.75">
      <c r="A31" s="335" t="s">
        <v>441</v>
      </c>
      <c r="B31" s="338"/>
    </row>
    <row r="32" spans="1:2" s="249" customFormat="1" ht="12.75">
      <c r="A32" s="335" t="s">
        <v>442</v>
      </c>
      <c r="B32" s="339">
        <f>B25+B28-B29+B30+B31</f>
        <v>0</v>
      </c>
    </row>
    <row r="33" spans="1:2" s="249" customFormat="1" ht="12.75">
      <c r="A33" s="337" t="s">
        <v>436</v>
      </c>
      <c r="B33" s="338"/>
    </row>
    <row r="34" spans="1:2" s="249" customFormat="1" ht="13.5" thickBot="1">
      <c r="A34" s="340" t="s">
        <v>437</v>
      </c>
      <c r="B34" s="344"/>
    </row>
    <row r="35" spans="1:2" s="249" customFormat="1" ht="12.75">
      <c r="A35" s="948"/>
      <c r="B35" s="949"/>
    </row>
    <row r="36" spans="1:2" s="249" customFormat="1" ht="27" customHeight="1">
      <c r="A36" s="946" t="s">
        <v>444</v>
      </c>
      <c r="B36" s="946"/>
    </row>
    <row r="37" spans="1:2" s="249" customFormat="1" ht="13.5" thickBot="1">
      <c r="A37" s="329"/>
      <c r="B37" s="330" t="s">
        <v>110</v>
      </c>
    </row>
    <row r="38" spans="1:2" s="249" customFormat="1" ht="13.5" thickBot="1">
      <c r="A38" s="331" t="s">
        <v>405</v>
      </c>
      <c r="B38" s="332" t="s">
        <v>434</v>
      </c>
    </row>
    <row r="39" spans="1:2" s="249" customFormat="1" ht="12.75">
      <c r="A39" s="333">
        <v>1</v>
      </c>
      <c r="B39" s="334">
        <v>2</v>
      </c>
    </row>
    <row r="40" spans="1:2" s="249" customFormat="1" ht="12.75">
      <c r="A40" s="335" t="s">
        <v>435</v>
      </c>
      <c r="B40" s="336">
        <f>SUM(B41:B42)</f>
        <v>0</v>
      </c>
    </row>
    <row r="41" spans="1:2" s="249" customFormat="1" ht="12.75">
      <c r="A41" s="337" t="s">
        <v>436</v>
      </c>
      <c r="B41" s="338"/>
    </row>
    <row r="42" spans="1:2" s="249" customFormat="1" ht="12.75">
      <c r="A42" s="337" t="s">
        <v>437</v>
      </c>
      <c r="B42" s="338"/>
    </row>
    <row r="43" spans="1:2" s="249" customFormat="1" ht="12.75">
      <c r="A43" s="335" t="s">
        <v>438</v>
      </c>
      <c r="B43" s="339">
        <f>'R8.E'!D14</f>
        <v>0</v>
      </c>
    </row>
    <row r="44" spans="1:2" s="249" customFormat="1" ht="12.75">
      <c r="A44" s="335" t="s">
        <v>439</v>
      </c>
      <c r="B44" s="339">
        <f>'R8.E'!B14</f>
        <v>0</v>
      </c>
    </row>
    <row r="45" spans="1:2" s="249" customFormat="1" ht="12.75">
      <c r="A45" s="335" t="s">
        <v>440</v>
      </c>
      <c r="B45" s="338"/>
    </row>
    <row r="46" spans="1:2" s="249" customFormat="1" ht="12.75">
      <c r="A46" s="335" t="s">
        <v>441</v>
      </c>
      <c r="B46" s="338"/>
    </row>
    <row r="47" spans="1:2" s="249" customFormat="1" ht="12.75">
      <c r="A47" s="335" t="s">
        <v>442</v>
      </c>
      <c r="B47" s="339">
        <f>B40+B43-B44+B45+B46</f>
        <v>0</v>
      </c>
    </row>
    <row r="48" spans="1:2" ht="12.75">
      <c r="A48" s="337" t="s">
        <v>436</v>
      </c>
      <c r="B48" s="339">
        <f>'R7.C'!T10</f>
        <v>0</v>
      </c>
    </row>
    <row r="49" spans="1:2" ht="13.5" thickBot="1">
      <c r="A49" s="340" t="s">
        <v>437</v>
      </c>
      <c r="B49" s="341">
        <f>'R7.C'!N10</f>
        <v>0</v>
      </c>
    </row>
    <row r="51" ht="12.75">
      <c r="A51" s="245" t="str">
        <f>'R1.B2'!A48</f>
        <v>ответ. Лицо:  исполнитель     подпись: ____________________</v>
      </c>
    </row>
    <row r="52" ht="12.75">
      <c r="A52" s="323"/>
    </row>
    <row r="53" ht="12.75">
      <c r="A53" s="345"/>
    </row>
  </sheetData>
  <sheetProtection password="B2D8" sheet="1" objects="1" scenarios="1"/>
  <mergeCells count="5">
    <mergeCell ref="A36:B36"/>
    <mergeCell ref="B3:C3"/>
    <mergeCell ref="A21:B21"/>
    <mergeCell ref="A35:B35"/>
    <mergeCell ref="A5:B5"/>
  </mergeCells>
  <conditionalFormatting sqref="B12 B28:B29">
    <cfRule type="cellIs" priority="8" dxfId="0" operator="notEqual" stopIfTrue="1">
      <formula>RECOTHERL</formula>
    </cfRule>
  </conditionalFormatting>
  <conditionalFormatting sqref="B41">
    <cfRule type="cellIs" priority="7" dxfId="0" operator="notEqual" stopIfTrue="1">
      <formula>RECFINLOAN</formula>
    </cfRule>
  </conditionalFormatting>
  <conditionalFormatting sqref="B43">
    <cfRule type="cellIs" priority="5" dxfId="0" operator="notEqual" stopIfTrue="1">
      <formula>RECOTHERL</formula>
    </cfRule>
  </conditionalFormatting>
  <conditionalFormatting sqref="B43">
    <cfRule type="cellIs" priority="2" dxfId="0" operator="notEqual" stopIfTrue="1">
      <formula>RECOTHERL</formula>
    </cfRule>
  </conditionalFormatting>
  <conditionalFormatting sqref="B43">
    <cfRule type="cellIs" priority="1" dxfId="0" operator="notEqual" stopIfTrue="1">
      <formula>RECOTHERL</formula>
    </cfRule>
  </conditionalFormatting>
  <printOptions horizontalCentered="1"/>
  <pageMargins left="0.71" right="0.35" top="0.5" bottom="0.67" header="0.5" footer="0.5"/>
  <pageSetup horizontalDpi="600" verticalDpi="600" orientation="portrait" paperSize="9" scale="75" r:id="rId1"/>
  <headerFooter alignWithMargins="0">
    <oddFooter>&amp;L&amp;8&amp;D&amp;C&amp;P /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8080"/>
  </sheetPr>
  <dimension ref="A1:J67"/>
  <sheetViews>
    <sheetView view="pageBreakPreview" zoomScale="90" zoomScaleSheetLayoutView="90" zoomScalePageLayoutView="0" workbookViewId="0" topLeftCell="A1">
      <selection activeCell="A34" sqref="A34"/>
    </sheetView>
  </sheetViews>
  <sheetFormatPr defaultColWidth="9.140625" defaultRowHeight="12.75"/>
  <cols>
    <col min="1" max="1" width="49.421875" style="349" customWidth="1"/>
    <col min="2" max="2" width="15.7109375" style="349" customWidth="1"/>
    <col min="3" max="9" width="10.7109375" style="349" customWidth="1"/>
    <col min="10" max="10" width="12.8515625" style="349" customWidth="1"/>
    <col min="11" max="16384" width="9.140625" style="349" customWidth="1"/>
  </cols>
  <sheetData>
    <row r="1" spans="1:10" ht="12.75" customHeight="1">
      <c r="A1" s="270">
        <f>Титульный!A27</f>
        <v>0</v>
      </c>
      <c r="B1" s="270"/>
      <c r="C1" s="346"/>
      <c r="D1" s="347"/>
      <c r="E1" s="348"/>
      <c r="F1" s="81" t="s">
        <v>108</v>
      </c>
      <c r="G1" s="347"/>
      <c r="H1" s="244"/>
      <c r="I1" s="244"/>
      <c r="J1" s="347"/>
    </row>
    <row r="2" spans="1:10" ht="12.75" customHeight="1">
      <c r="A2" s="350" t="str">
        <f>Титульный!D26</f>
        <v>Исламское Окно</v>
      </c>
      <c r="B2" s="351"/>
      <c r="C2" s="351"/>
      <c r="D2" s="347"/>
      <c r="E2" s="352"/>
      <c r="F2" s="81" t="s">
        <v>109</v>
      </c>
      <c r="G2" s="347"/>
      <c r="H2" s="244"/>
      <c r="I2" s="244"/>
      <c r="J2" s="347"/>
    </row>
    <row r="3" spans="1:10" ht="12.75" customHeight="1">
      <c r="A3" s="353"/>
      <c r="B3" s="352"/>
      <c r="C3" s="352"/>
      <c r="D3" s="347"/>
      <c r="E3" s="347"/>
      <c r="F3" s="893">
        <f>Титульный!C18</f>
        <v>44958</v>
      </c>
      <c r="G3" s="893"/>
      <c r="H3" s="893"/>
      <c r="I3" s="893"/>
      <c r="J3" s="347"/>
    </row>
    <row r="4" spans="1:10" ht="12.75">
      <c r="A4" s="347"/>
      <c r="B4" s="347"/>
      <c r="C4" s="347"/>
      <c r="D4" s="347"/>
      <c r="E4" s="347"/>
      <c r="F4" s="347"/>
      <c r="G4" s="347"/>
      <c r="H4" s="347"/>
      <c r="I4" s="347"/>
      <c r="J4" s="347"/>
    </row>
    <row r="5" spans="1:10" ht="12.75">
      <c r="A5" s="224" t="s">
        <v>445</v>
      </c>
      <c r="B5" s="354"/>
      <c r="C5" s="347"/>
      <c r="D5" s="347"/>
      <c r="E5" s="347"/>
      <c r="F5" s="347"/>
      <c r="G5" s="347"/>
      <c r="H5" s="347"/>
      <c r="I5" s="347"/>
      <c r="J5" s="347"/>
    </row>
    <row r="6" spans="1:10" ht="13.5" thickBot="1">
      <c r="A6" s="355" t="s">
        <v>446</v>
      </c>
      <c r="B6" s="224"/>
      <c r="C6" s="347"/>
      <c r="D6" s="356"/>
      <c r="E6" s="347"/>
      <c r="F6" s="347"/>
      <c r="G6" s="347"/>
      <c r="H6" s="347"/>
      <c r="I6" s="356" t="s">
        <v>447</v>
      </c>
      <c r="J6" s="347"/>
    </row>
    <row r="7" spans="1:10" s="358" customFormat="1" ht="15" customHeight="1" thickBot="1">
      <c r="A7" s="950"/>
      <c r="B7" s="952" t="s">
        <v>448</v>
      </c>
      <c r="C7" s="953"/>
      <c r="D7" s="953"/>
      <c r="E7" s="953"/>
      <c r="F7" s="953"/>
      <c r="G7" s="953"/>
      <c r="H7" s="954"/>
      <c r="I7" s="955" t="s">
        <v>112</v>
      </c>
      <c r="J7" s="357"/>
    </row>
    <row r="8" spans="1:10" s="361" customFormat="1" ht="12.75" customHeight="1" thickBot="1">
      <c r="A8" s="951"/>
      <c r="B8" s="359" t="s">
        <v>449</v>
      </c>
      <c r="C8" s="359" t="s">
        <v>450</v>
      </c>
      <c r="D8" s="359" t="s">
        <v>451</v>
      </c>
      <c r="E8" s="359" t="s">
        <v>452</v>
      </c>
      <c r="F8" s="359" t="s">
        <v>453</v>
      </c>
      <c r="G8" s="359" t="s">
        <v>454</v>
      </c>
      <c r="H8" s="359" t="s">
        <v>455</v>
      </c>
      <c r="I8" s="956"/>
      <c r="J8" s="360"/>
    </row>
    <row r="9" spans="1:10" s="361" customFormat="1" ht="12.75" customHeight="1" thickBot="1">
      <c r="A9" s="362">
        <v>1</v>
      </c>
      <c r="B9" s="359">
        <v>2</v>
      </c>
      <c r="C9" s="359">
        <v>3</v>
      </c>
      <c r="D9" s="359">
        <v>4</v>
      </c>
      <c r="E9" s="359">
        <v>5</v>
      </c>
      <c r="F9" s="359">
        <v>6</v>
      </c>
      <c r="G9" s="359">
        <v>7</v>
      </c>
      <c r="H9" s="359">
        <v>8</v>
      </c>
      <c r="I9" s="359">
        <v>9</v>
      </c>
      <c r="J9" s="360"/>
    </row>
    <row r="10" spans="1:10" s="361" customFormat="1" ht="12.75" customHeight="1">
      <c r="A10" s="363" t="s">
        <v>456</v>
      </c>
      <c r="B10" s="364"/>
      <c r="C10" s="365"/>
      <c r="D10" s="365"/>
      <c r="E10" s="366"/>
      <c r="F10" s="365"/>
      <c r="G10" s="365"/>
      <c r="H10" s="366"/>
      <c r="I10" s="367"/>
      <c r="J10" s="360"/>
    </row>
    <row r="11" spans="1:10" s="361" customFormat="1" ht="12.75" customHeight="1">
      <c r="A11" s="368" t="s">
        <v>457</v>
      </c>
      <c r="B11" s="369"/>
      <c r="C11" s="370"/>
      <c r="D11" s="370"/>
      <c r="E11" s="371"/>
      <c r="F11" s="370"/>
      <c r="G11" s="370"/>
      <c r="H11" s="371"/>
      <c r="I11" s="372">
        <f>SUM(B11:H11)</f>
        <v>0</v>
      </c>
      <c r="J11" s="360"/>
    </row>
    <row r="12" spans="1:10" s="361" customFormat="1" ht="12.75" customHeight="1">
      <c r="A12" s="373" t="s">
        <v>458</v>
      </c>
      <c r="B12" s="369"/>
      <c r="C12" s="370"/>
      <c r="D12" s="374"/>
      <c r="E12" s="371"/>
      <c r="F12" s="370"/>
      <c r="G12" s="374"/>
      <c r="H12" s="371"/>
      <c r="I12" s="372">
        <f aca="true" t="shared" si="0" ref="I12:I28">SUM(B12:H12)</f>
        <v>0</v>
      </c>
      <c r="J12" s="360"/>
    </row>
    <row r="13" spans="1:10" s="361" customFormat="1" ht="12.75" customHeight="1">
      <c r="A13" s="368" t="s">
        <v>459</v>
      </c>
      <c r="B13" s="369"/>
      <c r="C13" s="370"/>
      <c r="D13" s="374"/>
      <c r="E13" s="371"/>
      <c r="F13" s="370"/>
      <c r="G13" s="374"/>
      <c r="H13" s="371"/>
      <c r="I13" s="372">
        <f t="shared" si="0"/>
        <v>0</v>
      </c>
      <c r="J13" s="360"/>
    </row>
    <row r="14" spans="1:10" s="361" customFormat="1" ht="12.75" customHeight="1">
      <c r="A14" s="373" t="s">
        <v>458</v>
      </c>
      <c r="B14" s="369"/>
      <c r="C14" s="370"/>
      <c r="D14" s="370"/>
      <c r="E14" s="371"/>
      <c r="F14" s="370"/>
      <c r="G14" s="370"/>
      <c r="H14" s="371"/>
      <c r="I14" s="372">
        <f t="shared" si="0"/>
        <v>0</v>
      </c>
      <c r="J14" s="360"/>
    </row>
    <row r="15" spans="1:10" s="361" customFormat="1" ht="12.75" customHeight="1">
      <c r="A15" s="368" t="s">
        <v>460</v>
      </c>
      <c r="B15" s="369"/>
      <c r="C15" s="370"/>
      <c r="D15" s="370"/>
      <c r="E15" s="371"/>
      <c r="F15" s="370"/>
      <c r="G15" s="370"/>
      <c r="H15" s="371"/>
      <c r="I15" s="372">
        <f t="shared" si="0"/>
        <v>0</v>
      </c>
      <c r="J15" s="360"/>
    </row>
    <row r="16" spans="1:10" s="361" customFormat="1" ht="12.75" customHeight="1">
      <c r="A16" s="373" t="s">
        <v>458</v>
      </c>
      <c r="B16" s="369"/>
      <c r="C16" s="370"/>
      <c r="D16" s="374"/>
      <c r="E16" s="371"/>
      <c r="F16" s="370"/>
      <c r="G16" s="374"/>
      <c r="H16" s="371"/>
      <c r="I16" s="372">
        <f t="shared" si="0"/>
        <v>0</v>
      </c>
      <c r="J16" s="360"/>
    </row>
    <row r="17" spans="1:10" s="361" customFormat="1" ht="12.75" customHeight="1">
      <c r="A17" s="368" t="s">
        <v>461</v>
      </c>
      <c r="B17" s="369"/>
      <c r="C17" s="370"/>
      <c r="D17" s="370"/>
      <c r="E17" s="371"/>
      <c r="F17" s="370"/>
      <c r="G17" s="370"/>
      <c r="H17" s="371"/>
      <c r="I17" s="372">
        <f t="shared" si="0"/>
        <v>0</v>
      </c>
      <c r="J17" s="360"/>
    </row>
    <row r="18" spans="1:10" s="361" customFormat="1" ht="12.75" customHeight="1">
      <c r="A18" s="373" t="s">
        <v>458</v>
      </c>
      <c r="B18" s="369"/>
      <c r="C18" s="370"/>
      <c r="D18" s="370"/>
      <c r="E18" s="371"/>
      <c r="F18" s="370"/>
      <c r="G18" s="370"/>
      <c r="H18" s="371"/>
      <c r="I18" s="372">
        <f t="shared" si="0"/>
        <v>0</v>
      </c>
      <c r="J18" s="360"/>
    </row>
    <row r="19" spans="1:10" s="361" customFormat="1" ht="25.5">
      <c r="A19" s="368" t="s">
        <v>462</v>
      </c>
      <c r="B19" s="369"/>
      <c r="C19" s="374"/>
      <c r="D19" s="374"/>
      <c r="E19" s="371"/>
      <c r="F19" s="374"/>
      <c r="G19" s="374"/>
      <c r="H19" s="371"/>
      <c r="I19" s="372">
        <f t="shared" si="0"/>
        <v>0</v>
      </c>
      <c r="J19" s="360"/>
    </row>
    <row r="20" spans="1:10" s="361" customFormat="1" ht="12.75" customHeight="1">
      <c r="A20" s="373" t="s">
        <v>458</v>
      </c>
      <c r="B20" s="369"/>
      <c r="C20" s="370"/>
      <c r="D20" s="374"/>
      <c r="E20" s="371"/>
      <c r="F20" s="370"/>
      <c r="G20" s="374"/>
      <c r="H20" s="371"/>
      <c r="I20" s="372">
        <f t="shared" si="0"/>
        <v>0</v>
      </c>
      <c r="J20" s="360"/>
    </row>
    <row r="21" spans="1:10" s="361" customFormat="1" ht="25.5">
      <c r="A21" s="368" t="s">
        <v>463</v>
      </c>
      <c r="B21" s="369"/>
      <c r="C21" s="370"/>
      <c r="D21" s="370"/>
      <c r="E21" s="371"/>
      <c r="F21" s="370"/>
      <c r="G21" s="370"/>
      <c r="H21" s="371"/>
      <c r="I21" s="372">
        <f t="shared" si="0"/>
        <v>0</v>
      </c>
      <c r="J21" s="360"/>
    </row>
    <row r="22" spans="1:10" s="361" customFormat="1" ht="12.75">
      <c r="A22" s="373" t="s">
        <v>458</v>
      </c>
      <c r="B22" s="375"/>
      <c r="C22" s="370"/>
      <c r="D22" s="370"/>
      <c r="E22" s="371"/>
      <c r="F22" s="370"/>
      <c r="G22" s="370"/>
      <c r="H22" s="371"/>
      <c r="I22" s="372">
        <f t="shared" si="0"/>
        <v>0</v>
      </c>
      <c r="J22" s="360"/>
    </row>
    <row r="23" spans="1:10" s="361" customFormat="1" ht="25.5">
      <c r="A23" s="368" t="s">
        <v>464</v>
      </c>
      <c r="B23" s="369"/>
      <c r="C23" s="370"/>
      <c r="D23" s="370"/>
      <c r="E23" s="371"/>
      <c r="F23" s="370"/>
      <c r="G23" s="370"/>
      <c r="H23" s="371"/>
      <c r="I23" s="372">
        <f t="shared" si="0"/>
        <v>0</v>
      </c>
      <c r="J23" s="360"/>
    </row>
    <row r="24" spans="1:10" ht="12.75">
      <c r="A24" s="373" t="s">
        <v>458</v>
      </c>
      <c r="B24" s="369"/>
      <c r="C24" s="261"/>
      <c r="D24" s="261"/>
      <c r="E24" s="371"/>
      <c r="F24" s="261"/>
      <c r="G24" s="261"/>
      <c r="H24" s="371"/>
      <c r="I24" s="372">
        <f t="shared" si="0"/>
        <v>0</v>
      </c>
      <c r="J24" s="347"/>
    </row>
    <row r="25" spans="1:10" ht="25.5">
      <c r="A25" s="368" t="s">
        <v>465</v>
      </c>
      <c r="B25" s="376"/>
      <c r="C25" s="376"/>
      <c r="D25" s="376"/>
      <c r="E25" s="376"/>
      <c r="F25" s="376"/>
      <c r="G25" s="376"/>
      <c r="H25" s="376"/>
      <c r="I25" s="372">
        <f t="shared" si="0"/>
        <v>0</v>
      </c>
      <c r="J25" s="347"/>
    </row>
    <row r="26" spans="1:10" ht="12.75">
      <c r="A26" s="373" t="s">
        <v>458</v>
      </c>
      <c r="B26" s="376"/>
      <c r="C26" s="376"/>
      <c r="D26" s="376"/>
      <c r="E26" s="376"/>
      <c r="F26" s="376"/>
      <c r="G26" s="376"/>
      <c r="H26" s="376"/>
      <c r="I26" s="372">
        <f t="shared" si="0"/>
        <v>0</v>
      </c>
      <c r="J26" s="347"/>
    </row>
    <row r="27" spans="1:10" ht="25.5">
      <c r="A27" s="377" t="s">
        <v>466</v>
      </c>
      <c r="B27" s="376"/>
      <c r="C27" s="376"/>
      <c r="D27" s="376"/>
      <c r="E27" s="376"/>
      <c r="F27" s="376"/>
      <c r="G27" s="376"/>
      <c r="H27" s="376"/>
      <c r="I27" s="372">
        <f t="shared" si="0"/>
        <v>0</v>
      </c>
      <c r="J27" s="347"/>
    </row>
    <row r="28" spans="1:10" ht="12.75">
      <c r="A28" s="373" t="s">
        <v>458</v>
      </c>
      <c r="B28" s="376"/>
      <c r="C28" s="376"/>
      <c r="D28" s="376"/>
      <c r="E28" s="376"/>
      <c r="F28" s="376"/>
      <c r="G28" s="376"/>
      <c r="H28" s="376"/>
      <c r="I28" s="372">
        <f t="shared" si="0"/>
        <v>0</v>
      </c>
      <c r="J28" s="347"/>
    </row>
    <row r="29" spans="1:10" s="382" customFormat="1" ht="28.5" customHeight="1">
      <c r="A29" s="378" t="s">
        <v>467</v>
      </c>
      <c r="B29" s="379">
        <f>B11+B13+B15+B17+B19+B21+B23+B25+B27</f>
        <v>0</v>
      </c>
      <c r="C29" s="379">
        <f aca="true" t="shared" si="1" ref="C29:I29">C11+C13+C15+C17+C19+C21+C23+C25+C27</f>
        <v>0</v>
      </c>
      <c r="D29" s="379">
        <f t="shared" si="1"/>
        <v>0</v>
      </c>
      <c r="E29" s="379">
        <f t="shared" si="1"/>
        <v>0</v>
      </c>
      <c r="F29" s="379">
        <f t="shared" si="1"/>
        <v>0</v>
      </c>
      <c r="G29" s="379">
        <f t="shared" si="1"/>
        <v>0</v>
      </c>
      <c r="H29" s="379">
        <f t="shared" si="1"/>
        <v>0</v>
      </c>
      <c r="I29" s="380">
        <f t="shared" si="1"/>
        <v>0</v>
      </c>
      <c r="J29" s="381"/>
    </row>
    <row r="30" spans="1:10" ht="13.5" thickBot="1">
      <c r="A30" s="383" t="s">
        <v>458</v>
      </c>
      <c r="B30" s="384">
        <f>B12+B14+B16+B18+B20+B22+B24+B26+B28</f>
        <v>0</v>
      </c>
      <c r="C30" s="384">
        <f aca="true" t="shared" si="2" ref="C30:I30">C12+C14+C16+C18+C20+C22+C24+C26+C28</f>
        <v>0</v>
      </c>
      <c r="D30" s="384">
        <f t="shared" si="2"/>
        <v>0</v>
      </c>
      <c r="E30" s="384">
        <f t="shared" si="2"/>
        <v>0</v>
      </c>
      <c r="F30" s="384">
        <f t="shared" si="2"/>
        <v>0</v>
      </c>
      <c r="G30" s="384">
        <f t="shared" si="2"/>
        <v>0</v>
      </c>
      <c r="H30" s="384">
        <f t="shared" si="2"/>
        <v>0</v>
      </c>
      <c r="I30" s="385">
        <f t="shared" si="2"/>
        <v>0</v>
      </c>
      <c r="J30" s="347"/>
    </row>
    <row r="31" spans="1:10" ht="12.75">
      <c r="A31" s="347"/>
      <c r="B31" s="347"/>
      <c r="C31" s="347"/>
      <c r="D31" s="347"/>
      <c r="E31" s="347"/>
      <c r="F31" s="347"/>
      <c r="G31" s="347"/>
      <c r="H31" s="347"/>
      <c r="I31" s="347"/>
      <c r="J31" s="347"/>
    </row>
    <row r="32" spans="1:10" ht="13.5" thickBot="1">
      <c r="A32" s="347"/>
      <c r="B32" s="347"/>
      <c r="C32" s="347"/>
      <c r="D32" s="347"/>
      <c r="E32" s="347"/>
      <c r="F32" s="347"/>
      <c r="G32" s="347"/>
      <c r="H32" s="347"/>
      <c r="I32" s="347"/>
      <c r="J32" s="347"/>
    </row>
    <row r="33" spans="1:10" ht="12.75">
      <c r="A33" s="386" t="s">
        <v>468</v>
      </c>
      <c r="B33" s="387"/>
      <c r="C33" s="387"/>
      <c r="D33" s="387"/>
      <c r="E33" s="387"/>
      <c r="F33" s="387"/>
      <c r="G33" s="387"/>
      <c r="H33" s="387"/>
      <c r="I33" s="388"/>
      <c r="J33" s="347"/>
    </row>
    <row r="34" spans="1:10" s="391" customFormat="1" ht="25.5">
      <c r="A34" s="389" t="s">
        <v>469</v>
      </c>
      <c r="B34" s="371"/>
      <c r="C34" s="371"/>
      <c r="D34" s="371"/>
      <c r="E34" s="371"/>
      <c r="F34" s="371"/>
      <c r="G34" s="371"/>
      <c r="H34" s="371"/>
      <c r="I34" s="372">
        <f aca="true" t="shared" si="3" ref="I34:I59">SUM(B34:H34)</f>
        <v>0</v>
      </c>
      <c r="J34" s="390"/>
    </row>
    <row r="35" spans="1:10" s="391" customFormat="1" ht="12.75">
      <c r="A35" s="392" t="s">
        <v>470</v>
      </c>
      <c r="B35" s="371"/>
      <c r="C35" s="371"/>
      <c r="D35" s="371"/>
      <c r="E35" s="371"/>
      <c r="F35" s="371"/>
      <c r="G35" s="371"/>
      <c r="H35" s="371"/>
      <c r="I35" s="372">
        <f t="shared" si="3"/>
        <v>0</v>
      </c>
      <c r="J35" s="390"/>
    </row>
    <row r="36" spans="1:10" s="391" customFormat="1" ht="12.75">
      <c r="A36" s="389" t="s">
        <v>471</v>
      </c>
      <c r="B36" s="371"/>
      <c r="C36" s="371"/>
      <c r="D36" s="371"/>
      <c r="E36" s="371"/>
      <c r="F36" s="371"/>
      <c r="G36" s="371"/>
      <c r="H36" s="371"/>
      <c r="I36" s="372">
        <f t="shared" si="3"/>
        <v>0</v>
      </c>
      <c r="J36" s="390"/>
    </row>
    <row r="37" spans="1:10" s="391" customFormat="1" ht="12.75">
      <c r="A37" s="392" t="s">
        <v>470</v>
      </c>
      <c r="B37" s="371"/>
      <c r="C37" s="371"/>
      <c r="D37" s="371"/>
      <c r="E37" s="371"/>
      <c r="F37" s="371"/>
      <c r="G37" s="371"/>
      <c r="H37" s="371"/>
      <c r="I37" s="372">
        <f t="shared" si="3"/>
        <v>0</v>
      </c>
      <c r="J37" s="390"/>
    </row>
    <row r="38" spans="1:10" s="391" customFormat="1" ht="25.5">
      <c r="A38" s="389" t="s">
        <v>472</v>
      </c>
      <c r="B38" s="371"/>
      <c r="C38" s="371"/>
      <c r="D38" s="371"/>
      <c r="E38" s="371"/>
      <c r="F38" s="371"/>
      <c r="G38" s="371"/>
      <c r="H38" s="371"/>
      <c r="I38" s="372">
        <f t="shared" si="3"/>
        <v>0</v>
      </c>
      <c r="J38" s="390"/>
    </row>
    <row r="39" spans="1:10" s="391" customFormat="1" ht="12.75">
      <c r="A39" s="392" t="s">
        <v>470</v>
      </c>
      <c r="B39" s="371"/>
      <c r="C39" s="371"/>
      <c r="D39" s="371"/>
      <c r="E39" s="371"/>
      <c r="F39" s="371"/>
      <c r="G39" s="371"/>
      <c r="H39" s="371"/>
      <c r="I39" s="372">
        <f t="shared" si="3"/>
        <v>0</v>
      </c>
      <c r="J39" s="390"/>
    </row>
    <row r="40" spans="1:10" s="391" customFormat="1" ht="12.75">
      <c r="A40" s="389" t="s">
        <v>473</v>
      </c>
      <c r="B40" s="371"/>
      <c r="C40" s="371"/>
      <c r="D40" s="371"/>
      <c r="E40" s="371"/>
      <c r="F40" s="371"/>
      <c r="G40" s="371"/>
      <c r="H40" s="371"/>
      <c r="I40" s="372">
        <f t="shared" si="3"/>
        <v>0</v>
      </c>
      <c r="J40" s="390"/>
    </row>
    <row r="41" spans="1:10" s="391" customFormat="1" ht="12.75">
      <c r="A41" s="392" t="s">
        <v>470</v>
      </c>
      <c r="B41" s="371"/>
      <c r="C41" s="371"/>
      <c r="D41" s="371"/>
      <c r="E41" s="371"/>
      <c r="F41" s="371"/>
      <c r="G41" s="371"/>
      <c r="H41" s="371"/>
      <c r="I41" s="372">
        <f t="shared" si="3"/>
        <v>0</v>
      </c>
      <c r="J41" s="390"/>
    </row>
    <row r="42" spans="1:10" s="391" customFormat="1" ht="12.75">
      <c r="A42" s="389" t="s">
        <v>474</v>
      </c>
      <c r="B42" s="371"/>
      <c r="C42" s="371"/>
      <c r="D42" s="371"/>
      <c r="E42" s="371"/>
      <c r="F42" s="371"/>
      <c r="G42" s="371"/>
      <c r="H42" s="371"/>
      <c r="I42" s="372">
        <f t="shared" si="3"/>
        <v>0</v>
      </c>
      <c r="J42" s="390"/>
    </row>
    <row r="43" spans="1:10" s="391" customFormat="1" ht="12.75">
      <c r="A43" s="392" t="s">
        <v>470</v>
      </c>
      <c r="B43" s="371"/>
      <c r="C43" s="371"/>
      <c r="D43" s="371"/>
      <c r="E43" s="371"/>
      <c r="F43" s="371"/>
      <c r="G43" s="371"/>
      <c r="H43" s="371"/>
      <c r="I43" s="372">
        <f t="shared" si="3"/>
        <v>0</v>
      </c>
      <c r="J43" s="390"/>
    </row>
    <row r="44" spans="1:10" s="391" customFormat="1" ht="25.5">
      <c r="A44" s="389" t="s">
        <v>475</v>
      </c>
      <c r="B44" s="371"/>
      <c r="C44" s="371"/>
      <c r="D44" s="371"/>
      <c r="E44" s="371"/>
      <c r="F44" s="371"/>
      <c r="G44" s="371"/>
      <c r="H44" s="371"/>
      <c r="I44" s="372">
        <f t="shared" si="3"/>
        <v>0</v>
      </c>
      <c r="J44" s="390"/>
    </row>
    <row r="45" spans="1:10" s="391" customFormat="1" ht="12.75">
      <c r="A45" s="392" t="s">
        <v>470</v>
      </c>
      <c r="B45" s="371"/>
      <c r="C45" s="371"/>
      <c r="D45" s="371"/>
      <c r="E45" s="371"/>
      <c r="F45" s="371"/>
      <c r="G45" s="371"/>
      <c r="H45" s="371"/>
      <c r="I45" s="372">
        <f t="shared" si="3"/>
        <v>0</v>
      </c>
      <c r="J45" s="390"/>
    </row>
    <row r="46" spans="1:10" s="391" customFormat="1" ht="12.75">
      <c r="A46" s="389" t="s">
        <v>476</v>
      </c>
      <c r="B46" s="371"/>
      <c r="C46" s="371"/>
      <c r="D46" s="371"/>
      <c r="E46" s="371"/>
      <c r="F46" s="371"/>
      <c r="G46" s="371"/>
      <c r="H46" s="371"/>
      <c r="I46" s="372">
        <f t="shared" si="3"/>
        <v>0</v>
      </c>
      <c r="J46" s="390"/>
    </row>
    <row r="47" spans="1:10" s="391" customFormat="1" ht="12.75">
      <c r="A47" s="392" t="s">
        <v>470</v>
      </c>
      <c r="B47" s="371"/>
      <c r="C47" s="371"/>
      <c r="D47" s="371"/>
      <c r="E47" s="371"/>
      <c r="F47" s="371"/>
      <c r="G47" s="371"/>
      <c r="H47" s="371"/>
      <c r="I47" s="372">
        <f t="shared" si="3"/>
        <v>0</v>
      </c>
      <c r="J47" s="390"/>
    </row>
    <row r="48" spans="1:10" s="391" customFormat="1" ht="25.5">
      <c r="A48" s="389" t="s">
        <v>477</v>
      </c>
      <c r="B48" s="371"/>
      <c r="C48" s="371"/>
      <c r="D48" s="371"/>
      <c r="E48" s="371"/>
      <c r="F48" s="371"/>
      <c r="G48" s="371"/>
      <c r="H48" s="371"/>
      <c r="I48" s="372">
        <f t="shared" si="3"/>
        <v>0</v>
      </c>
      <c r="J48" s="390"/>
    </row>
    <row r="49" spans="1:10" s="391" customFormat="1" ht="12.75">
      <c r="A49" s="392" t="s">
        <v>470</v>
      </c>
      <c r="B49" s="371"/>
      <c r="C49" s="371"/>
      <c r="D49" s="371"/>
      <c r="E49" s="371"/>
      <c r="F49" s="371"/>
      <c r="G49" s="371"/>
      <c r="H49" s="371"/>
      <c r="I49" s="372">
        <f t="shared" si="3"/>
        <v>0</v>
      </c>
      <c r="J49" s="390"/>
    </row>
    <row r="50" spans="1:10" s="391" customFormat="1" ht="12.75">
      <c r="A50" s="389" t="s">
        <v>478</v>
      </c>
      <c r="B50" s="379">
        <f>B52+B54</f>
        <v>0</v>
      </c>
      <c r="C50" s="379">
        <f aca="true" t="shared" si="4" ref="C50:H50">C52+C54</f>
        <v>0</v>
      </c>
      <c r="D50" s="379">
        <f t="shared" si="4"/>
        <v>0</v>
      </c>
      <c r="E50" s="379">
        <f t="shared" si="4"/>
        <v>0</v>
      </c>
      <c r="F50" s="379">
        <f t="shared" si="4"/>
        <v>0</v>
      </c>
      <c r="G50" s="379">
        <f t="shared" si="4"/>
        <v>0</v>
      </c>
      <c r="H50" s="379">
        <f t="shared" si="4"/>
        <v>0</v>
      </c>
      <c r="I50" s="372">
        <f t="shared" si="3"/>
        <v>0</v>
      </c>
      <c r="J50" s="390"/>
    </row>
    <row r="51" spans="1:10" s="391" customFormat="1" ht="12.75">
      <c r="A51" s="392" t="s">
        <v>470</v>
      </c>
      <c r="B51" s="379">
        <f>B53+B55</f>
        <v>0</v>
      </c>
      <c r="C51" s="379">
        <f aca="true" t="shared" si="5" ref="C51:H51">C53+C55</f>
        <v>0</v>
      </c>
      <c r="D51" s="379">
        <f t="shared" si="5"/>
        <v>0</v>
      </c>
      <c r="E51" s="379">
        <f t="shared" si="5"/>
        <v>0</v>
      </c>
      <c r="F51" s="379">
        <f t="shared" si="5"/>
        <v>0</v>
      </c>
      <c r="G51" s="379">
        <f t="shared" si="5"/>
        <v>0</v>
      </c>
      <c r="H51" s="379">
        <f t="shared" si="5"/>
        <v>0</v>
      </c>
      <c r="I51" s="372">
        <f t="shared" si="3"/>
        <v>0</v>
      </c>
      <c r="J51" s="390"/>
    </row>
    <row r="52" spans="1:10" s="391" customFormat="1" ht="12.75">
      <c r="A52" s="389" t="s">
        <v>479</v>
      </c>
      <c r="B52" s="371"/>
      <c r="C52" s="371"/>
      <c r="D52" s="371"/>
      <c r="E52" s="371"/>
      <c r="F52" s="371"/>
      <c r="G52" s="371"/>
      <c r="H52" s="371"/>
      <c r="I52" s="372">
        <f t="shared" si="3"/>
        <v>0</v>
      </c>
      <c r="J52" s="390"/>
    </row>
    <row r="53" spans="1:10" s="391" customFormat="1" ht="12.75">
      <c r="A53" s="392" t="s">
        <v>470</v>
      </c>
      <c r="B53" s="371"/>
      <c r="C53" s="371"/>
      <c r="D53" s="371"/>
      <c r="E53" s="371"/>
      <c r="F53" s="371"/>
      <c r="G53" s="371"/>
      <c r="H53" s="371"/>
      <c r="I53" s="372">
        <f t="shared" si="3"/>
        <v>0</v>
      </c>
      <c r="J53" s="390"/>
    </row>
    <row r="54" spans="1:10" s="391" customFormat="1" ht="25.5">
      <c r="A54" s="389" t="s">
        <v>480</v>
      </c>
      <c r="B54" s="371"/>
      <c r="C54" s="371"/>
      <c r="D54" s="371"/>
      <c r="E54" s="371"/>
      <c r="F54" s="371"/>
      <c r="G54" s="371"/>
      <c r="H54" s="371"/>
      <c r="I54" s="372">
        <f t="shared" si="3"/>
        <v>0</v>
      </c>
      <c r="J54" s="390"/>
    </row>
    <row r="55" spans="1:10" s="391" customFormat="1" ht="12.75">
      <c r="A55" s="392" t="s">
        <v>470</v>
      </c>
      <c r="B55" s="371"/>
      <c r="C55" s="371"/>
      <c r="D55" s="371"/>
      <c r="E55" s="371"/>
      <c r="F55" s="371"/>
      <c r="G55" s="371"/>
      <c r="H55" s="371"/>
      <c r="I55" s="372">
        <f t="shared" si="3"/>
        <v>0</v>
      </c>
      <c r="J55" s="390"/>
    </row>
    <row r="56" spans="1:10" s="391" customFormat="1" ht="12.75">
      <c r="A56" s="389" t="s">
        <v>481</v>
      </c>
      <c r="B56" s="371"/>
      <c r="C56" s="371"/>
      <c r="D56" s="371"/>
      <c r="E56" s="371"/>
      <c r="F56" s="371"/>
      <c r="G56" s="371"/>
      <c r="H56" s="371"/>
      <c r="I56" s="372">
        <f t="shared" si="3"/>
        <v>0</v>
      </c>
      <c r="J56" s="390"/>
    </row>
    <row r="57" spans="1:10" s="391" customFormat="1" ht="12.75">
      <c r="A57" s="392" t="s">
        <v>470</v>
      </c>
      <c r="B57" s="371"/>
      <c r="C57" s="371"/>
      <c r="D57" s="371"/>
      <c r="E57" s="371"/>
      <c r="F57" s="371"/>
      <c r="G57" s="371"/>
      <c r="H57" s="371"/>
      <c r="I57" s="372">
        <f t="shared" si="3"/>
        <v>0</v>
      </c>
      <c r="J57" s="390"/>
    </row>
    <row r="58" spans="1:10" s="391" customFormat="1" ht="12.75">
      <c r="A58" s="393" t="s">
        <v>482</v>
      </c>
      <c r="B58" s="379">
        <f>B34+B36+B38+B40+B42+B44+B46+B48+B50+B56</f>
        <v>0</v>
      </c>
      <c r="C58" s="379">
        <f aca="true" t="shared" si="6" ref="C58:H58">C34+C36+C38+C40+C42+C44+C46+C48+C50+C56</f>
        <v>0</v>
      </c>
      <c r="D58" s="379">
        <f t="shared" si="6"/>
        <v>0</v>
      </c>
      <c r="E58" s="379">
        <f t="shared" si="6"/>
        <v>0</v>
      </c>
      <c r="F58" s="379">
        <f t="shared" si="6"/>
        <v>0</v>
      </c>
      <c r="G58" s="379">
        <f t="shared" si="6"/>
        <v>0</v>
      </c>
      <c r="H58" s="379">
        <f t="shared" si="6"/>
        <v>0</v>
      </c>
      <c r="I58" s="372">
        <f t="shared" si="3"/>
        <v>0</v>
      </c>
      <c r="J58" s="390"/>
    </row>
    <row r="59" spans="1:10" s="391" customFormat="1" ht="13.5" thickBot="1">
      <c r="A59" s="394" t="s">
        <v>470</v>
      </c>
      <c r="B59" s="395">
        <f>B35+B37+B39+B41+B43+B45+B47+B49+B51+B57</f>
        <v>0</v>
      </c>
      <c r="C59" s="395">
        <f aca="true" t="shared" si="7" ref="C59:H59">C35+C37+C39+C41+C43+C45+C47+C49+C51+C57</f>
        <v>0</v>
      </c>
      <c r="D59" s="395">
        <f t="shared" si="7"/>
        <v>0</v>
      </c>
      <c r="E59" s="395">
        <f t="shared" si="7"/>
        <v>0</v>
      </c>
      <c r="F59" s="395">
        <f t="shared" si="7"/>
        <v>0</v>
      </c>
      <c r="G59" s="395">
        <f t="shared" si="7"/>
        <v>0</v>
      </c>
      <c r="H59" s="395">
        <f t="shared" si="7"/>
        <v>0</v>
      </c>
      <c r="I59" s="396">
        <f t="shared" si="3"/>
        <v>0</v>
      </c>
      <c r="J59" s="390"/>
    </row>
    <row r="60" spans="1:10" ht="12.75">
      <c r="A60" s="347"/>
      <c r="B60" s="347"/>
      <c r="C60" s="347"/>
      <c r="D60" s="347"/>
      <c r="E60" s="347"/>
      <c r="F60" s="347"/>
      <c r="G60" s="347"/>
      <c r="H60" s="347"/>
      <c r="I60" s="347"/>
      <c r="J60" s="347"/>
    </row>
    <row r="61" spans="1:10" ht="13.5" thickBot="1">
      <c r="A61" s="347"/>
      <c r="B61" s="347"/>
      <c r="C61" s="347"/>
      <c r="D61" s="347"/>
      <c r="E61" s="347"/>
      <c r="F61" s="347"/>
      <c r="G61" s="347"/>
      <c r="H61" s="347"/>
      <c r="I61" s="347"/>
      <c r="J61" s="347"/>
    </row>
    <row r="62" spans="1:10" ht="12.75">
      <c r="A62" s="397" t="s">
        <v>483</v>
      </c>
      <c r="B62" s="398">
        <f>B29-B58</f>
        <v>0</v>
      </c>
      <c r="C62" s="398">
        <f aca="true" t="shared" si="8" ref="C62:H62">C29-C58</f>
        <v>0</v>
      </c>
      <c r="D62" s="398">
        <f t="shared" si="8"/>
        <v>0</v>
      </c>
      <c r="E62" s="398">
        <f t="shared" si="8"/>
        <v>0</v>
      </c>
      <c r="F62" s="398">
        <f t="shared" si="8"/>
        <v>0</v>
      </c>
      <c r="G62" s="398">
        <f t="shared" si="8"/>
        <v>0</v>
      </c>
      <c r="H62" s="398">
        <f t="shared" si="8"/>
        <v>0</v>
      </c>
      <c r="I62" s="399"/>
      <c r="J62" s="347"/>
    </row>
    <row r="63" spans="1:10" ht="12.75">
      <c r="A63" s="400" t="s">
        <v>470</v>
      </c>
      <c r="B63" s="401">
        <f>B30-B59</f>
        <v>0</v>
      </c>
      <c r="C63" s="401">
        <f aca="true" t="shared" si="9" ref="C63:H63">C30-C59</f>
        <v>0</v>
      </c>
      <c r="D63" s="401">
        <f t="shared" si="9"/>
        <v>0</v>
      </c>
      <c r="E63" s="401">
        <f t="shared" si="9"/>
        <v>0</v>
      </c>
      <c r="F63" s="401">
        <f t="shared" si="9"/>
        <v>0</v>
      </c>
      <c r="G63" s="401">
        <f t="shared" si="9"/>
        <v>0</v>
      </c>
      <c r="H63" s="401">
        <f t="shared" si="9"/>
        <v>0</v>
      </c>
      <c r="I63" s="402"/>
      <c r="J63" s="347"/>
    </row>
    <row r="64" spans="1:10" ht="12.75">
      <c r="A64" s="403" t="s">
        <v>484</v>
      </c>
      <c r="B64" s="404">
        <f>B29-B58</f>
        <v>0</v>
      </c>
      <c r="C64" s="401">
        <f>SUM($B$62:C62)</f>
        <v>0</v>
      </c>
      <c r="D64" s="401">
        <f>SUM($B$62:D62)</f>
        <v>0</v>
      </c>
      <c r="E64" s="401">
        <f>SUM($B$62:E62)</f>
        <v>0</v>
      </c>
      <c r="F64" s="401">
        <f>SUM($B$62:F62)</f>
        <v>0</v>
      </c>
      <c r="G64" s="401">
        <f>SUM($B$62:G62)</f>
        <v>0</v>
      </c>
      <c r="H64" s="401">
        <f>SUM($B$62:H62)</f>
        <v>0</v>
      </c>
      <c r="I64" s="402"/>
      <c r="J64" s="347"/>
    </row>
    <row r="65" spans="1:10" ht="13.5" thickBot="1">
      <c r="A65" s="405" t="s">
        <v>470</v>
      </c>
      <c r="B65" s="384">
        <f>B30-B59</f>
        <v>0</v>
      </c>
      <c r="C65" s="384">
        <f>SUM($B$63:C63)</f>
        <v>0</v>
      </c>
      <c r="D65" s="384">
        <f>SUM($B$63:D63)</f>
        <v>0</v>
      </c>
      <c r="E65" s="384">
        <f>SUM($B$63:E63)</f>
        <v>0</v>
      </c>
      <c r="F65" s="384">
        <f>SUM($B$63:F63)</f>
        <v>0</v>
      </c>
      <c r="G65" s="384">
        <f>SUM($B$63:G63)</f>
        <v>0</v>
      </c>
      <c r="H65" s="384">
        <f>SUM($B$63:H63)</f>
        <v>0</v>
      </c>
      <c r="I65" s="406"/>
      <c r="J65" s="347"/>
    </row>
    <row r="66" spans="1:10" ht="12.75">
      <c r="A66" s="347"/>
      <c r="B66" s="347"/>
      <c r="C66" s="347"/>
      <c r="D66" s="347"/>
      <c r="E66" s="347"/>
      <c r="F66" s="347"/>
      <c r="G66" s="347"/>
      <c r="H66" s="347"/>
      <c r="I66" s="347"/>
      <c r="J66" s="347"/>
    </row>
    <row r="67" spans="1:10" ht="12.75">
      <c r="A67" s="347" t="str">
        <f>'R1.B2'!A48</f>
        <v>ответ. Лицо:  исполнитель     подпись: ____________________</v>
      </c>
      <c r="B67" s="347"/>
      <c r="C67" s="347"/>
      <c r="D67" s="347"/>
      <c r="E67" s="347"/>
      <c r="F67" s="347"/>
      <c r="G67" s="347"/>
      <c r="H67" s="347"/>
      <c r="I67" s="347"/>
      <c r="J67" s="347"/>
    </row>
  </sheetData>
  <sheetProtection password="B2D8" sheet="1" objects="1" scenarios="1"/>
  <mergeCells count="4">
    <mergeCell ref="A7:A8"/>
    <mergeCell ref="B7:H7"/>
    <mergeCell ref="I7:I8"/>
    <mergeCell ref="F3:I3"/>
  </mergeCells>
  <conditionalFormatting sqref="C14 F14">
    <cfRule type="cellIs" priority="1" dxfId="0" operator="notEqual" stopIfTrue="1">
      <formula>TOTPROF</formula>
    </cfRule>
    <cfRule type="cellIs" priority="2" dxfId="0" operator="notEqual" stopIfTrue="1">
      <formula>RATAINP3</formula>
    </cfRule>
  </conditionalFormatting>
  <dataValidations count="1">
    <dataValidation operator="greaterThanOrEqual" allowBlank="1" showInputMessage="1" showErrorMessage="1" sqref="C10:D24 F10:G24 I11:I28 I34:I59"/>
  </dataValidations>
  <printOptions horizontalCentered="1"/>
  <pageMargins left="0.01968503937007874" right="0.7874015748031497" top="0.01968503937007874" bottom="0.01968503937007874" header="0" footer="0"/>
  <pageSetup horizontalDpi="600" verticalDpi="600" orientation="landscape" paperSize="9" scale="57" r:id="rId1"/>
  <headerFooter alignWithMargins="0">
    <oddFooter>&amp;L&amp;8&amp;D&amp;C&amp;P /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8080"/>
  </sheetPr>
  <dimension ref="A1:I76"/>
  <sheetViews>
    <sheetView view="pageBreakPreview" zoomScale="90" zoomScaleSheetLayoutView="90" zoomScalePageLayoutView="0" workbookViewId="0" topLeftCell="A19">
      <selection activeCell="A48" sqref="A48"/>
    </sheetView>
  </sheetViews>
  <sheetFormatPr defaultColWidth="9.140625" defaultRowHeight="12.75"/>
  <cols>
    <col min="1" max="1" width="44.140625" style="349" customWidth="1"/>
    <col min="2" max="2" width="15.7109375" style="349" customWidth="1"/>
    <col min="3" max="6" width="10.7109375" style="349" customWidth="1"/>
    <col min="7" max="7" width="11.57421875" style="349" customWidth="1"/>
    <col min="8" max="8" width="12.57421875" style="349" customWidth="1"/>
    <col min="9" max="9" width="15.57421875" style="349" customWidth="1"/>
    <col min="10" max="16384" width="9.140625" style="349" customWidth="1"/>
  </cols>
  <sheetData>
    <row r="1" spans="1:9" ht="12.75" customHeight="1">
      <c r="A1" s="270">
        <f>Титульный!A27</f>
        <v>0</v>
      </c>
      <c r="B1" s="270"/>
      <c r="C1" s="346"/>
      <c r="D1" s="347"/>
      <c r="E1" s="348"/>
      <c r="F1" s="347"/>
      <c r="G1" s="81" t="s">
        <v>108</v>
      </c>
      <c r="H1" s="244"/>
      <c r="I1" s="244"/>
    </row>
    <row r="2" spans="1:9" ht="12.75" customHeight="1">
      <c r="A2" s="350" t="str">
        <f>Титульный!D26</f>
        <v>Исламское Окно</v>
      </c>
      <c r="B2" s="351"/>
      <c r="C2" s="351"/>
      <c r="D2" s="347"/>
      <c r="E2" s="352"/>
      <c r="F2" s="347"/>
      <c r="G2" s="81" t="s">
        <v>109</v>
      </c>
      <c r="H2" s="244"/>
      <c r="I2" s="244"/>
    </row>
    <row r="3" spans="1:9" ht="12.75" customHeight="1">
      <c r="A3" s="353"/>
      <c r="B3" s="352"/>
      <c r="C3" s="352"/>
      <c r="D3" s="407"/>
      <c r="E3" s="347"/>
      <c r="F3" s="408"/>
      <c r="G3" s="893">
        <f>Титульный!C18</f>
        <v>44958</v>
      </c>
      <c r="H3" s="893"/>
      <c r="I3" s="893"/>
    </row>
    <row r="4" spans="1:9" ht="12.75">
      <c r="A4" s="347"/>
      <c r="B4" s="347"/>
      <c r="C4" s="347"/>
      <c r="D4" s="347"/>
      <c r="E4" s="347"/>
      <c r="F4" s="347"/>
      <c r="G4" s="347"/>
      <c r="H4" s="347"/>
      <c r="I4" s="347"/>
    </row>
    <row r="5" spans="1:9" ht="12.75">
      <c r="A5" s="354"/>
      <c r="B5" s="354"/>
      <c r="C5" s="347"/>
      <c r="D5" s="347"/>
      <c r="E5" s="347"/>
      <c r="F5" s="347"/>
      <c r="G5" s="347"/>
      <c r="H5" s="347"/>
      <c r="I5" s="347"/>
    </row>
    <row r="6" spans="1:9" ht="13.5" thickBot="1">
      <c r="A6" s="224" t="s">
        <v>485</v>
      </c>
      <c r="B6" s="224"/>
      <c r="C6" s="347"/>
      <c r="D6" s="356"/>
      <c r="E6" s="347"/>
      <c r="F6" s="347"/>
      <c r="G6" s="347"/>
      <c r="H6" s="347"/>
      <c r="I6" s="356" t="s">
        <v>447</v>
      </c>
    </row>
    <row r="7" spans="1:9" s="358" customFormat="1" ht="15" customHeight="1" thickBot="1">
      <c r="A7" s="950"/>
      <c r="B7" s="952" t="s">
        <v>486</v>
      </c>
      <c r="C7" s="953"/>
      <c r="D7" s="953"/>
      <c r="E7" s="953"/>
      <c r="F7" s="953"/>
      <c r="G7" s="953"/>
      <c r="H7" s="954"/>
      <c r="I7" s="955" t="s">
        <v>112</v>
      </c>
    </row>
    <row r="8" spans="1:9" s="361" customFormat="1" ht="12.75" customHeight="1" thickBot="1">
      <c r="A8" s="951"/>
      <c r="B8" s="359" t="s">
        <v>449</v>
      </c>
      <c r="C8" s="359" t="s">
        <v>450</v>
      </c>
      <c r="D8" s="359" t="s">
        <v>451</v>
      </c>
      <c r="E8" s="359" t="s">
        <v>452</v>
      </c>
      <c r="F8" s="359" t="s">
        <v>453</v>
      </c>
      <c r="G8" s="359" t="s">
        <v>454</v>
      </c>
      <c r="H8" s="359" t="s">
        <v>455</v>
      </c>
      <c r="I8" s="956"/>
    </row>
    <row r="9" spans="1:9" s="361" customFormat="1" ht="12.75" customHeight="1" thickBot="1">
      <c r="A9" s="362"/>
      <c r="B9" s="359">
        <v>2</v>
      </c>
      <c r="C9" s="359">
        <v>3</v>
      </c>
      <c r="D9" s="359">
        <v>4</v>
      </c>
      <c r="E9" s="359">
        <v>5</v>
      </c>
      <c r="F9" s="359">
        <v>6</v>
      </c>
      <c r="G9" s="359">
        <v>7</v>
      </c>
      <c r="H9" s="359">
        <v>8</v>
      </c>
      <c r="I9" s="359">
        <v>9</v>
      </c>
    </row>
    <row r="10" spans="1:9" s="361" customFormat="1" ht="12.75" customHeight="1">
      <c r="A10" s="409" t="s">
        <v>487</v>
      </c>
      <c r="B10" s="410"/>
      <c r="C10" s="411"/>
      <c r="D10" s="411"/>
      <c r="E10" s="412"/>
      <c r="F10" s="411"/>
      <c r="G10" s="411"/>
      <c r="H10" s="412"/>
      <c r="I10" s="413"/>
    </row>
    <row r="11" spans="1:9" s="361" customFormat="1" ht="12.75" customHeight="1">
      <c r="A11" s="368" t="s">
        <v>488</v>
      </c>
      <c r="B11" s="414"/>
      <c r="C11" s="415"/>
      <c r="D11" s="415"/>
      <c r="E11" s="416"/>
      <c r="F11" s="415"/>
      <c r="G11" s="415"/>
      <c r="H11" s="416"/>
      <c r="I11" s="417">
        <f aca="true" t="shared" si="0" ref="I11:I28">SUM(B11:H11)</f>
        <v>0</v>
      </c>
    </row>
    <row r="12" spans="1:9" s="361" customFormat="1" ht="12.75" customHeight="1">
      <c r="A12" s="373" t="s">
        <v>470</v>
      </c>
      <c r="B12" s="414"/>
      <c r="C12" s="415"/>
      <c r="D12" s="418"/>
      <c r="E12" s="416"/>
      <c r="F12" s="415"/>
      <c r="G12" s="418"/>
      <c r="H12" s="416"/>
      <c r="I12" s="417">
        <f t="shared" si="0"/>
        <v>0</v>
      </c>
    </row>
    <row r="13" spans="1:9" s="361" customFormat="1" ht="12.75" customHeight="1">
      <c r="A13" s="368" t="s">
        <v>489</v>
      </c>
      <c r="B13" s="414"/>
      <c r="C13" s="415"/>
      <c r="D13" s="418"/>
      <c r="E13" s="416"/>
      <c r="F13" s="415"/>
      <c r="G13" s="418"/>
      <c r="H13" s="416"/>
      <c r="I13" s="419">
        <f t="shared" si="0"/>
        <v>0</v>
      </c>
    </row>
    <row r="14" spans="1:9" s="361" customFormat="1" ht="12.75" customHeight="1">
      <c r="A14" s="373" t="s">
        <v>470</v>
      </c>
      <c r="B14" s="414"/>
      <c r="C14" s="415"/>
      <c r="D14" s="415"/>
      <c r="E14" s="416"/>
      <c r="F14" s="415"/>
      <c r="G14" s="415"/>
      <c r="H14" s="416"/>
      <c r="I14" s="417">
        <f t="shared" si="0"/>
        <v>0</v>
      </c>
    </row>
    <row r="15" spans="1:9" s="361" customFormat="1" ht="12.75" customHeight="1">
      <c r="A15" s="368" t="s">
        <v>490</v>
      </c>
      <c r="B15" s="414"/>
      <c r="C15" s="415"/>
      <c r="D15" s="415"/>
      <c r="E15" s="416"/>
      <c r="F15" s="415"/>
      <c r="G15" s="415"/>
      <c r="H15" s="416"/>
      <c r="I15" s="419">
        <f t="shared" si="0"/>
        <v>0</v>
      </c>
    </row>
    <row r="16" spans="1:9" s="361" customFormat="1" ht="12.75" customHeight="1">
      <c r="A16" s="373" t="s">
        <v>470</v>
      </c>
      <c r="B16" s="414"/>
      <c r="C16" s="415"/>
      <c r="D16" s="418"/>
      <c r="E16" s="416"/>
      <c r="F16" s="415"/>
      <c r="G16" s="418"/>
      <c r="H16" s="416"/>
      <c r="I16" s="417">
        <f t="shared" si="0"/>
        <v>0</v>
      </c>
    </row>
    <row r="17" spans="1:9" s="361" customFormat="1" ht="12.75" customHeight="1">
      <c r="A17" s="368" t="s">
        <v>491</v>
      </c>
      <c r="B17" s="414"/>
      <c r="C17" s="415"/>
      <c r="D17" s="415"/>
      <c r="E17" s="416"/>
      <c r="F17" s="415"/>
      <c r="G17" s="415"/>
      <c r="H17" s="416"/>
      <c r="I17" s="417">
        <f t="shared" si="0"/>
        <v>0</v>
      </c>
    </row>
    <row r="18" spans="1:9" s="361" customFormat="1" ht="12.75" customHeight="1">
      <c r="A18" s="373" t="s">
        <v>470</v>
      </c>
      <c r="B18" s="414"/>
      <c r="C18" s="415"/>
      <c r="D18" s="415"/>
      <c r="E18" s="416"/>
      <c r="F18" s="415"/>
      <c r="G18" s="415"/>
      <c r="H18" s="416"/>
      <c r="I18" s="417">
        <f t="shared" si="0"/>
        <v>0</v>
      </c>
    </row>
    <row r="19" spans="1:9" s="361" customFormat="1" ht="25.5">
      <c r="A19" s="368" t="s">
        <v>492</v>
      </c>
      <c r="B19" s="414"/>
      <c r="C19" s="418"/>
      <c r="D19" s="418"/>
      <c r="E19" s="416"/>
      <c r="F19" s="418"/>
      <c r="G19" s="418"/>
      <c r="H19" s="416"/>
      <c r="I19" s="419">
        <f t="shared" si="0"/>
        <v>0</v>
      </c>
    </row>
    <row r="20" spans="1:9" s="361" customFormat="1" ht="12.75" customHeight="1">
      <c r="A20" s="373" t="s">
        <v>470</v>
      </c>
      <c r="B20" s="414"/>
      <c r="C20" s="415"/>
      <c r="D20" s="418"/>
      <c r="E20" s="416"/>
      <c r="F20" s="415"/>
      <c r="G20" s="418"/>
      <c r="H20" s="416"/>
      <c r="I20" s="417">
        <f t="shared" si="0"/>
        <v>0</v>
      </c>
    </row>
    <row r="21" spans="1:9" s="361" customFormat="1" ht="25.5">
      <c r="A21" s="368" t="s">
        <v>493</v>
      </c>
      <c r="B21" s="414"/>
      <c r="C21" s="415"/>
      <c r="D21" s="415"/>
      <c r="E21" s="416"/>
      <c r="F21" s="415"/>
      <c r="G21" s="415"/>
      <c r="H21" s="416"/>
      <c r="I21" s="420">
        <f t="shared" si="0"/>
        <v>0</v>
      </c>
    </row>
    <row r="22" spans="1:9" s="361" customFormat="1" ht="15.75">
      <c r="A22" s="373" t="s">
        <v>470</v>
      </c>
      <c r="B22" s="421"/>
      <c r="C22" s="415"/>
      <c r="D22" s="415"/>
      <c r="E22" s="416"/>
      <c r="F22" s="415"/>
      <c r="G22" s="415"/>
      <c r="H22" s="416"/>
      <c r="I22" s="417">
        <f t="shared" si="0"/>
        <v>0</v>
      </c>
    </row>
    <row r="23" spans="1:9" s="361" customFormat="1" ht="25.5">
      <c r="A23" s="368" t="s">
        <v>494</v>
      </c>
      <c r="B23" s="414"/>
      <c r="C23" s="415"/>
      <c r="D23" s="415"/>
      <c r="E23" s="416"/>
      <c r="F23" s="415"/>
      <c r="G23" s="415"/>
      <c r="H23" s="416"/>
      <c r="I23" s="419">
        <f t="shared" si="0"/>
        <v>0</v>
      </c>
    </row>
    <row r="24" spans="1:9" ht="15.75">
      <c r="A24" s="373" t="s">
        <v>470</v>
      </c>
      <c r="B24" s="414"/>
      <c r="C24" s="422"/>
      <c r="D24" s="422"/>
      <c r="E24" s="416"/>
      <c r="F24" s="422"/>
      <c r="G24" s="422"/>
      <c r="H24" s="416"/>
      <c r="I24" s="417">
        <f t="shared" si="0"/>
        <v>0</v>
      </c>
    </row>
    <row r="25" spans="1:9" ht="25.5">
      <c r="A25" s="368" t="s">
        <v>495</v>
      </c>
      <c r="B25" s="423"/>
      <c r="C25" s="423"/>
      <c r="D25" s="423"/>
      <c r="E25" s="423"/>
      <c r="F25" s="423"/>
      <c r="G25" s="423"/>
      <c r="H25" s="423"/>
      <c r="I25" s="419">
        <f t="shared" si="0"/>
        <v>0</v>
      </c>
    </row>
    <row r="26" spans="1:9" ht="15.75">
      <c r="A26" s="373" t="s">
        <v>470</v>
      </c>
      <c r="B26" s="423"/>
      <c r="C26" s="423"/>
      <c r="D26" s="423"/>
      <c r="E26" s="423"/>
      <c r="F26" s="423"/>
      <c r="G26" s="423"/>
      <c r="H26" s="423"/>
      <c r="I26" s="417">
        <f t="shared" si="0"/>
        <v>0</v>
      </c>
    </row>
    <row r="27" spans="1:9" ht="15.75">
      <c r="A27" s="377" t="s">
        <v>496</v>
      </c>
      <c r="B27" s="423"/>
      <c r="C27" s="423"/>
      <c r="D27" s="423"/>
      <c r="E27" s="423"/>
      <c r="F27" s="423"/>
      <c r="G27" s="423"/>
      <c r="H27" s="423"/>
      <c r="I27" s="417">
        <f t="shared" si="0"/>
        <v>0</v>
      </c>
    </row>
    <row r="28" spans="1:9" ht="15.75">
      <c r="A28" s="373" t="s">
        <v>470</v>
      </c>
      <c r="B28" s="423"/>
      <c r="C28" s="423"/>
      <c r="D28" s="423"/>
      <c r="E28" s="423"/>
      <c r="F28" s="423"/>
      <c r="G28" s="423"/>
      <c r="H28" s="423"/>
      <c r="I28" s="417">
        <f t="shared" si="0"/>
        <v>0</v>
      </c>
    </row>
    <row r="29" spans="1:9" s="382" customFormat="1" ht="15.75">
      <c r="A29" s="378" t="s">
        <v>497</v>
      </c>
      <c r="B29" s="424">
        <f>SUM(B11,B13,B15,B17,B19,B21,B23,B25,B27)</f>
        <v>0</v>
      </c>
      <c r="C29" s="424">
        <f aca="true" t="shared" si="1" ref="C29:H30">SUM(C11,C13,C15,C17,C19,C21,C23,C25,C27)</f>
        <v>0</v>
      </c>
      <c r="D29" s="424">
        <f t="shared" si="1"/>
        <v>0</v>
      </c>
      <c r="E29" s="424">
        <f t="shared" si="1"/>
        <v>0</v>
      </c>
      <c r="F29" s="424">
        <f t="shared" si="1"/>
        <v>0</v>
      </c>
      <c r="G29" s="424">
        <f t="shared" si="1"/>
        <v>0</v>
      </c>
      <c r="H29" s="424">
        <f t="shared" si="1"/>
        <v>0</v>
      </c>
      <c r="I29" s="417">
        <f>SUM(B29:H29)</f>
        <v>0</v>
      </c>
    </row>
    <row r="30" spans="1:9" ht="16.5" thickBot="1">
      <c r="A30" s="383" t="s">
        <v>470</v>
      </c>
      <c r="B30" s="425">
        <f>SUM(B12,B14,B16,B18,B20,B22,B24,B26,B28)</f>
        <v>0</v>
      </c>
      <c r="C30" s="425">
        <f t="shared" si="1"/>
        <v>0</v>
      </c>
      <c r="D30" s="425">
        <f t="shared" si="1"/>
        <v>0</v>
      </c>
      <c r="E30" s="425">
        <f t="shared" si="1"/>
        <v>0</v>
      </c>
      <c r="F30" s="425">
        <f t="shared" si="1"/>
        <v>0</v>
      </c>
      <c r="G30" s="425">
        <f t="shared" si="1"/>
        <v>0</v>
      </c>
      <c r="H30" s="425">
        <f t="shared" si="1"/>
        <v>0</v>
      </c>
      <c r="I30" s="426">
        <f>SUM(B30:H30)</f>
        <v>0</v>
      </c>
    </row>
    <row r="31" spans="1:9" ht="12.75">
      <c r="A31" s="347"/>
      <c r="B31" s="347"/>
      <c r="C31" s="347"/>
      <c r="D31" s="347"/>
      <c r="E31" s="347"/>
      <c r="F31" s="347"/>
      <c r="G31" s="347"/>
      <c r="H31" s="347"/>
      <c r="I31" s="347"/>
    </row>
    <row r="32" spans="1:9" ht="12.75">
      <c r="A32" s="347" t="str">
        <f>'R1.B2'!A48</f>
        <v>ответ. Лицо:  исполнитель     подпись: ____________________</v>
      </c>
      <c r="B32" s="347"/>
      <c r="C32" s="347"/>
      <c r="D32" s="347"/>
      <c r="E32" s="347"/>
      <c r="F32" s="347"/>
      <c r="G32" s="347"/>
      <c r="H32" s="347"/>
      <c r="I32" s="347"/>
    </row>
    <row r="33" spans="1:9" ht="12.75">
      <c r="A33" s="347"/>
      <c r="B33" s="347"/>
      <c r="C33" s="347"/>
      <c r="D33" s="347"/>
      <c r="E33" s="347"/>
      <c r="F33" s="347"/>
      <c r="G33" s="347"/>
      <c r="H33" s="347"/>
      <c r="I33" s="347"/>
    </row>
    <row r="34" spans="1:9" ht="12.75">
      <c r="A34" s="347"/>
      <c r="B34" s="347"/>
      <c r="C34" s="347"/>
      <c r="D34" s="347"/>
      <c r="E34" s="347"/>
      <c r="F34" s="347"/>
      <c r="G34" s="347"/>
      <c r="H34" s="347"/>
      <c r="I34" s="347"/>
    </row>
    <row r="35" spans="1:9" ht="12.75">
      <c r="A35" s="270">
        <f>'[1]Титульный'!A27</f>
        <v>0</v>
      </c>
      <c r="B35" s="347"/>
      <c r="C35" s="347"/>
      <c r="D35" s="347"/>
      <c r="E35" s="347"/>
      <c r="F35" s="347"/>
      <c r="G35" s="81" t="s">
        <v>108</v>
      </c>
      <c r="H35" s="244"/>
      <c r="I35" s="244"/>
    </row>
    <row r="36" spans="1:9" ht="12.75">
      <c r="A36" s="350" t="str">
        <f>Титульный!D26</f>
        <v>Исламское Окно</v>
      </c>
      <c r="B36" s="347"/>
      <c r="C36" s="347"/>
      <c r="D36" s="347"/>
      <c r="E36" s="347"/>
      <c r="F36" s="347"/>
      <c r="G36" s="81" t="s">
        <v>109</v>
      </c>
      <c r="H36" s="244"/>
      <c r="I36" s="244"/>
    </row>
    <row r="37" spans="1:9" ht="12.75">
      <c r="A37" s="353"/>
      <c r="B37" s="347"/>
      <c r="C37" s="347"/>
      <c r="D37" s="347"/>
      <c r="E37" s="347"/>
      <c r="F37" s="347"/>
      <c r="G37" s="893">
        <f>Титульный!C18</f>
        <v>44958</v>
      </c>
      <c r="H37" s="893"/>
      <c r="I37" s="893"/>
    </row>
    <row r="38" spans="1:9" ht="12.75">
      <c r="A38" s="347"/>
      <c r="B38" s="347"/>
      <c r="C38" s="347"/>
      <c r="D38" s="347"/>
      <c r="E38" s="347"/>
      <c r="F38" s="347"/>
      <c r="G38" s="347"/>
      <c r="H38" s="347"/>
      <c r="I38" s="347"/>
    </row>
    <row r="39" spans="1:9" ht="12.75">
      <c r="A39" s="347"/>
      <c r="B39" s="347"/>
      <c r="C39" s="347"/>
      <c r="D39" s="347"/>
      <c r="E39" s="347"/>
      <c r="F39" s="347"/>
      <c r="G39" s="347"/>
      <c r="H39" s="347"/>
      <c r="I39" s="347"/>
    </row>
    <row r="40" spans="1:9" ht="12.75">
      <c r="A40" s="347"/>
      <c r="B40" s="347"/>
      <c r="C40" s="347"/>
      <c r="D40" s="347"/>
      <c r="E40" s="347"/>
      <c r="F40" s="347"/>
      <c r="G40" s="347"/>
      <c r="H40" s="347"/>
      <c r="I40" s="347"/>
    </row>
    <row r="41" spans="1:9" ht="13.5" thickBot="1">
      <c r="A41" s="347"/>
      <c r="B41" s="347"/>
      <c r="C41" s="347"/>
      <c r="D41" s="347"/>
      <c r="E41" s="347"/>
      <c r="F41" s="347"/>
      <c r="G41" s="347"/>
      <c r="H41" s="347"/>
      <c r="I41" s="347"/>
    </row>
    <row r="42" spans="1:9" ht="12.75">
      <c r="A42" s="386" t="s">
        <v>468</v>
      </c>
      <c r="B42" s="387"/>
      <c r="C42" s="387"/>
      <c r="D42" s="387"/>
      <c r="E42" s="387"/>
      <c r="F42" s="387"/>
      <c r="G42" s="387"/>
      <c r="H42" s="387"/>
      <c r="I42" s="388"/>
    </row>
    <row r="43" spans="1:9" s="391" customFormat="1" ht="25.5">
      <c r="A43" s="389" t="s">
        <v>469</v>
      </c>
      <c r="B43" s="371"/>
      <c r="C43" s="371"/>
      <c r="D43" s="371"/>
      <c r="E43" s="371"/>
      <c r="F43" s="371"/>
      <c r="G43" s="371"/>
      <c r="H43" s="371"/>
      <c r="I43" s="380">
        <f>SUM(B43:H43)</f>
        <v>0</v>
      </c>
    </row>
    <row r="44" spans="1:9" s="391" customFormat="1" ht="12.75">
      <c r="A44" s="392" t="s">
        <v>470</v>
      </c>
      <c r="B44" s="371"/>
      <c r="C44" s="371"/>
      <c r="D44" s="371"/>
      <c r="E44" s="371"/>
      <c r="F44" s="371"/>
      <c r="G44" s="371"/>
      <c r="H44" s="371"/>
      <c r="I44" s="380">
        <f aca="true" t="shared" si="2" ref="I44:I68">SUM(B44:H44)</f>
        <v>0</v>
      </c>
    </row>
    <row r="45" spans="1:9" s="391" customFormat="1" ht="25.5">
      <c r="A45" s="389" t="s">
        <v>471</v>
      </c>
      <c r="B45" s="371"/>
      <c r="C45" s="371"/>
      <c r="D45" s="371"/>
      <c r="E45" s="371"/>
      <c r="F45" s="371"/>
      <c r="G45" s="371"/>
      <c r="H45" s="371"/>
      <c r="I45" s="380">
        <f t="shared" si="2"/>
        <v>0</v>
      </c>
    </row>
    <row r="46" spans="1:9" s="391" customFormat="1" ht="12.75">
      <c r="A46" s="392" t="s">
        <v>470</v>
      </c>
      <c r="B46" s="371"/>
      <c r="C46" s="371"/>
      <c r="D46" s="371"/>
      <c r="E46" s="371"/>
      <c r="F46" s="371"/>
      <c r="G46" s="371"/>
      <c r="H46" s="371"/>
      <c r="I46" s="380">
        <f t="shared" si="2"/>
        <v>0</v>
      </c>
    </row>
    <row r="47" spans="1:9" s="391" customFormat="1" ht="25.5">
      <c r="A47" s="389" t="s">
        <v>472</v>
      </c>
      <c r="B47" s="371"/>
      <c r="C47" s="371"/>
      <c r="D47" s="371"/>
      <c r="E47" s="371"/>
      <c r="F47" s="371"/>
      <c r="G47" s="371"/>
      <c r="H47" s="371"/>
      <c r="I47" s="380">
        <f t="shared" si="2"/>
        <v>0</v>
      </c>
    </row>
    <row r="48" spans="1:9" s="391" customFormat="1" ht="12.75">
      <c r="A48" s="392" t="s">
        <v>470</v>
      </c>
      <c r="B48" s="371"/>
      <c r="C48" s="371"/>
      <c r="D48" s="371"/>
      <c r="E48" s="371"/>
      <c r="F48" s="371"/>
      <c r="G48" s="371"/>
      <c r="H48" s="371"/>
      <c r="I48" s="380">
        <f t="shared" si="2"/>
        <v>0</v>
      </c>
    </row>
    <row r="49" spans="1:9" s="391" customFormat="1" ht="12.75">
      <c r="A49" s="389" t="s">
        <v>473</v>
      </c>
      <c r="B49" s="371"/>
      <c r="C49" s="371"/>
      <c r="D49" s="371"/>
      <c r="E49" s="371"/>
      <c r="F49" s="371"/>
      <c r="G49" s="371"/>
      <c r="H49" s="371"/>
      <c r="I49" s="380">
        <f t="shared" si="2"/>
        <v>0</v>
      </c>
    </row>
    <row r="50" spans="1:9" s="391" customFormat="1" ht="12.75">
      <c r="A50" s="392" t="s">
        <v>470</v>
      </c>
      <c r="B50" s="371"/>
      <c r="C50" s="371"/>
      <c r="D50" s="371"/>
      <c r="E50" s="371"/>
      <c r="F50" s="371"/>
      <c r="G50" s="371"/>
      <c r="H50" s="371"/>
      <c r="I50" s="380">
        <f t="shared" si="2"/>
        <v>0</v>
      </c>
    </row>
    <row r="51" spans="1:9" s="391" customFormat="1" ht="12.75">
      <c r="A51" s="389" t="s">
        <v>474</v>
      </c>
      <c r="B51" s="371"/>
      <c r="C51" s="371"/>
      <c r="D51" s="371"/>
      <c r="E51" s="371"/>
      <c r="F51" s="371"/>
      <c r="G51" s="371"/>
      <c r="H51" s="371"/>
      <c r="I51" s="380">
        <f t="shared" si="2"/>
        <v>0</v>
      </c>
    </row>
    <row r="52" spans="1:9" s="391" customFormat="1" ht="12.75">
      <c r="A52" s="392" t="s">
        <v>470</v>
      </c>
      <c r="B52" s="371"/>
      <c r="C52" s="371"/>
      <c r="D52" s="371"/>
      <c r="E52" s="371"/>
      <c r="F52" s="371"/>
      <c r="G52" s="371"/>
      <c r="H52" s="371"/>
      <c r="I52" s="380">
        <f t="shared" si="2"/>
        <v>0</v>
      </c>
    </row>
    <row r="53" spans="1:9" s="391" customFormat="1" ht="25.5">
      <c r="A53" s="389" t="s">
        <v>475</v>
      </c>
      <c r="B53" s="371"/>
      <c r="C53" s="371"/>
      <c r="D53" s="371"/>
      <c r="E53" s="371"/>
      <c r="F53" s="371"/>
      <c r="G53" s="371"/>
      <c r="H53" s="371"/>
      <c r="I53" s="380">
        <f t="shared" si="2"/>
        <v>0</v>
      </c>
    </row>
    <row r="54" spans="1:9" s="391" customFormat="1" ht="12.75">
      <c r="A54" s="392" t="s">
        <v>470</v>
      </c>
      <c r="B54" s="371"/>
      <c r="C54" s="371"/>
      <c r="D54" s="371"/>
      <c r="E54" s="371"/>
      <c r="F54" s="371"/>
      <c r="G54" s="371"/>
      <c r="H54" s="371"/>
      <c r="I54" s="380">
        <f t="shared" si="2"/>
        <v>0</v>
      </c>
    </row>
    <row r="55" spans="1:9" s="391" customFormat="1" ht="12.75">
      <c r="A55" s="389" t="s">
        <v>476</v>
      </c>
      <c r="B55" s="371"/>
      <c r="C55" s="371"/>
      <c r="D55" s="371"/>
      <c r="E55" s="371"/>
      <c r="F55" s="371"/>
      <c r="G55" s="371"/>
      <c r="H55" s="371"/>
      <c r="I55" s="380">
        <f t="shared" si="2"/>
        <v>0</v>
      </c>
    </row>
    <row r="56" spans="1:9" s="391" customFormat="1" ht="12.75">
      <c r="A56" s="392" t="s">
        <v>470</v>
      </c>
      <c r="B56" s="371"/>
      <c r="C56" s="371"/>
      <c r="D56" s="371"/>
      <c r="E56" s="371"/>
      <c r="F56" s="371"/>
      <c r="G56" s="371"/>
      <c r="H56" s="371"/>
      <c r="I56" s="380">
        <f t="shared" si="2"/>
        <v>0</v>
      </c>
    </row>
    <row r="57" spans="1:9" s="391" customFormat="1" ht="25.5">
      <c r="A57" s="389" t="s">
        <v>498</v>
      </c>
      <c r="B57" s="371"/>
      <c r="C57" s="371"/>
      <c r="D57" s="371"/>
      <c r="E57" s="371"/>
      <c r="F57" s="371"/>
      <c r="G57" s="371"/>
      <c r="H57" s="371"/>
      <c r="I57" s="380">
        <f t="shared" si="2"/>
        <v>0</v>
      </c>
    </row>
    <row r="58" spans="1:9" s="391" customFormat="1" ht="12.75">
      <c r="A58" s="392" t="s">
        <v>470</v>
      </c>
      <c r="B58" s="371"/>
      <c r="C58" s="371"/>
      <c r="D58" s="371"/>
      <c r="E58" s="371"/>
      <c r="F58" s="371"/>
      <c r="G58" s="371"/>
      <c r="H58" s="371"/>
      <c r="I58" s="380">
        <f t="shared" si="2"/>
        <v>0</v>
      </c>
    </row>
    <row r="59" spans="1:9" s="391" customFormat="1" ht="12.75">
      <c r="A59" s="389" t="s">
        <v>478</v>
      </c>
      <c r="B59" s="379">
        <f>B61+B63</f>
        <v>0</v>
      </c>
      <c r="C59" s="379">
        <f aca="true" t="shared" si="3" ref="C59:H59">C61+C63</f>
        <v>0</v>
      </c>
      <c r="D59" s="379">
        <f t="shared" si="3"/>
        <v>0</v>
      </c>
      <c r="E59" s="379">
        <f t="shared" si="3"/>
        <v>0</v>
      </c>
      <c r="F59" s="379">
        <f t="shared" si="3"/>
        <v>0</v>
      </c>
      <c r="G59" s="379">
        <f t="shared" si="3"/>
        <v>0</v>
      </c>
      <c r="H59" s="379">
        <f t="shared" si="3"/>
        <v>0</v>
      </c>
      <c r="I59" s="380">
        <f>SUM(B59:H59)</f>
        <v>0</v>
      </c>
    </row>
    <row r="60" spans="1:9" s="391" customFormat="1" ht="12.75">
      <c r="A60" s="392" t="s">
        <v>470</v>
      </c>
      <c r="B60" s="379">
        <f>B62+B64</f>
        <v>0</v>
      </c>
      <c r="C60" s="379">
        <f aca="true" t="shared" si="4" ref="C60:H60">C62+C64</f>
        <v>0</v>
      </c>
      <c r="D60" s="379">
        <f t="shared" si="4"/>
        <v>0</v>
      </c>
      <c r="E60" s="379">
        <f t="shared" si="4"/>
        <v>0</v>
      </c>
      <c r="F60" s="379">
        <f t="shared" si="4"/>
        <v>0</v>
      </c>
      <c r="G60" s="379">
        <f t="shared" si="4"/>
        <v>0</v>
      </c>
      <c r="H60" s="379">
        <f t="shared" si="4"/>
        <v>0</v>
      </c>
      <c r="I60" s="380">
        <f t="shared" si="2"/>
        <v>0</v>
      </c>
    </row>
    <row r="61" spans="1:9" s="391" customFormat="1" ht="12.75">
      <c r="A61" s="389" t="s">
        <v>479</v>
      </c>
      <c r="B61" s="371"/>
      <c r="C61" s="371"/>
      <c r="D61" s="371"/>
      <c r="E61" s="371"/>
      <c r="F61" s="371"/>
      <c r="G61" s="371"/>
      <c r="H61" s="371"/>
      <c r="I61" s="380">
        <f t="shared" si="2"/>
        <v>0</v>
      </c>
    </row>
    <row r="62" spans="1:9" s="391" customFormat="1" ht="12.75">
      <c r="A62" s="392" t="s">
        <v>470</v>
      </c>
      <c r="B62" s="371"/>
      <c r="C62" s="371"/>
      <c r="D62" s="371"/>
      <c r="E62" s="371"/>
      <c r="F62" s="371"/>
      <c r="G62" s="371"/>
      <c r="H62" s="371"/>
      <c r="I62" s="380">
        <f t="shared" si="2"/>
        <v>0</v>
      </c>
    </row>
    <row r="63" spans="1:9" s="391" customFormat="1" ht="25.5">
      <c r="A63" s="389" t="s">
        <v>480</v>
      </c>
      <c r="B63" s="371"/>
      <c r="C63" s="371"/>
      <c r="D63" s="371"/>
      <c r="E63" s="371"/>
      <c r="F63" s="371"/>
      <c r="G63" s="371"/>
      <c r="H63" s="371"/>
      <c r="I63" s="380">
        <f t="shared" si="2"/>
        <v>0</v>
      </c>
    </row>
    <row r="64" spans="1:9" s="391" customFormat="1" ht="12.75">
      <c r="A64" s="392" t="s">
        <v>470</v>
      </c>
      <c r="B64" s="371"/>
      <c r="C64" s="371"/>
      <c r="D64" s="371"/>
      <c r="E64" s="371"/>
      <c r="F64" s="371"/>
      <c r="G64" s="371"/>
      <c r="H64" s="371"/>
      <c r="I64" s="380">
        <f t="shared" si="2"/>
        <v>0</v>
      </c>
    </row>
    <row r="65" spans="1:9" s="391" customFormat="1" ht="12.75">
      <c r="A65" s="389" t="s">
        <v>481</v>
      </c>
      <c r="B65" s="371"/>
      <c r="C65" s="371"/>
      <c r="D65" s="371"/>
      <c r="E65" s="371"/>
      <c r="F65" s="371"/>
      <c r="G65" s="371"/>
      <c r="H65" s="371"/>
      <c r="I65" s="380">
        <f t="shared" si="2"/>
        <v>0</v>
      </c>
    </row>
    <row r="66" spans="1:9" s="391" customFormat="1" ht="12.75">
      <c r="A66" s="392" t="s">
        <v>470</v>
      </c>
      <c r="B66" s="371"/>
      <c r="C66" s="371"/>
      <c r="D66" s="371"/>
      <c r="E66" s="371"/>
      <c r="F66" s="371"/>
      <c r="G66" s="371"/>
      <c r="H66" s="371"/>
      <c r="I66" s="380">
        <f t="shared" si="2"/>
        <v>0</v>
      </c>
    </row>
    <row r="67" spans="1:9" s="391" customFormat="1" ht="12.75">
      <c r="A67" s="393" t="s">
        <v>482</v>
      </c>
      <c r="B67" s="379">
        <f>B43+B45+B47+B49+B51+B53+B55+B57+B59+B65</f>
        <v>0</v>
      </c>
      <c r="C67" s="379">
        <f aca="true" t="shared" si="5" ref="C67:H67">C43+C45+C47+C49+C51+C53+C55+C57+C59+C65</f>
        <v>0</v>
      </c>
      <c r="D67" s="379">
        <f t="shared" si="5"/>
        <v>0</v>
      </c>
      <c r="E67" s="379">
        <f t="shared" si="5"/>
        <v>0</v>
      </c>
      <c r="F67" s="379">
        <f t="shared" si="5"/>
        <v>0</v>
      </c>
      <c r="G67" s="379">
        <f t="shared" si="5"/>
        <v>0</v>
      </c>
      <c r="H67" s="379">
        <f t="shared" si="5"/>
        <v>0</v>
      </c>
      <c r="I67" s="380">
        <f t="shared" si="2"/>
        <v>0</v>
      </c>
    </row>
    <row r="68" spans="1:9" s="391" customFormat="1" ht="13.5" thickBot="1">
      <c r="A68" s="394" t="s">
        <v>470</v>
      </c>
      <c r="B68" s="395">
        <f>B44+B46+B48+B50+B52+B54+B56+B58+B60+B66</f>
        <v>0</v>
      </c>
      <c r="C68" s="395">
        <f aca="true" t="shared" si="6" ref="C68:H68">C44+C46+C48+C50+C52+C54+C56+C58+C60+C66</f>
        <v>0</v>
      </c>
      <c r="D68" s="395">
        <f t="shared" si="6"/>
        <v>0</v>
      </c>
      <c r="E68" s="395">
        <f t="shared" si="6"/>
        <v>0</v>
      </c>
      <c r="F68" s="395">
        <f t="shared" si="6"/>
        <v>0</v>
      </c>
      <c r="G68" s="395">
        <f t="shared" si="6"/>
        <v>0</v>
      </c>
      <c r="H68" s="395">
        <f t="shared" si="6"/>
        <v>0</v>
      </c>
      <c r="I68" s="380">
        <f t="shared" si="2"/>
        <v>0</v>
      </c>
    </row>
    <row r="69" spans="1:9" ht="12.75">
      <c r="A69" s="347"/>
      <c r="B69" s="347"/>
      <c r="C69" s="347"/>
      <c r="D69" s="347"/>
      <c r="E69" s="347"/>
      <c r="F69" s="347"/>
      <c r="G69" s="347"/>
      <c r="H69" s="347"/>
      <c r="I69" s="347"/>
    </row>
    <row r="70" spans="1:9" ht="13.5" thickBot="1">
      <c r="A70" s="347"/>
      <c r="B70" s="347"/>
      <c r="C70" s="347"/>
      <c r="D70" s="347"/>
      <c r="E70" s="347"/>
      <c r="F70" s="347"/>
      <c r="G70" s="347"/>
      <c r="H70" s="347"/>
      <c r="I70" s="347"/>
    </row>
    <row r="71" spans="1:9" ht="12.75">
      <c r="A71" s="427" t="s">
        <v>483</v>
      </c>
      <c r="B71" s="428">
        <f>B29-B67</f>
        <v>0</v>
      </c>
      <c r="C71" s="428">
        <f aca="true" t="shared" si="7" ref="C71:H71">C29-C67</f>
        <v>0</v>
      </c>
      <c r="D71" s="428">
        <f t="shared" si="7"/>
        <v>0</v>
      </c>
      <c r="E71" s="428">
        <f t="shared" si="7"/>
        <v>0</v>
      </c>
      <c r="F71" s="428">
        <f t="shared" si="7"/>
        <v>0</v>
      </c>
      <c r="G71" s="428">
        <f t="shared" si="7"/>
        <v>0</v>
      </c>
      <c r="H71" s="428">
        <f t="shared" si="7"/>
        <v>0</v>
      </c>
      <c r="I71" s="429"/>
    </row>
    <row r="72" spans="1:9" ht="12.75">
      <c r="A72" s="430" t="s">
        <v>470</v>
      </c>
      <c r="B72" s="431">
        <f>B30-B68</f>
        <v>0</v>
      </c>
      <c r="C72" s="431">
        <f aca="true" t="shared" si="8" ref="C72:H72">C30-C68</f>
        <v>0</v>
      </c>
      <c r="D72" s="431">
        <f t="shared" si="8"/>
        <v>0</v>
      </c>
      <c r="E72" s="431">
        <f t="shared" si="8"/>
        <v>0</v>
      </c>
      <c r="F72" s="431">
        <f t="shared" si="8"/>
        <v>0</v>
      </c>
      <c r="G72" s="431">
        <f t="shared" si="8"/>
        <v>0</v>
      </c>
      <c r="H72" s="431">
        <f t="shared" si="8"/>
        <v>0</v>
      </c>
      <c r="I72" s="432"/>
    </row>
    <row r="73" spans="1:9" ht="12.75">
      <c r="A73" s="433" t="s">
        <v>484</v>
      </c>
      <c r="B73" s="431">
        <f>SUM($B$71:B71)</f>
        <v>0</v>
      </c>
      <c r="C73" s="431">
        <f>SUM($B$71:C71)</f>
        <v>0</v>
      </c>
      <c r="D73" s="431">
        <f>SUM($B$71:D71)</f>
        <v>0</v>
      </c>
      <c r="E73" s="431">
        <f>SUM($B$71:E71)</f>
        <v>0</v>
      </c>
      <c r="F73" s="431">
        <f>SUM($B$71:F71)</f>
        <v>0</v>
      </c>
      <c r="G73" s="431">
        <f>SUM($B$71:G71)</f>
        <v>0</v>
      </c>
      <c r="H73" s="431">
        <f>SUM($B$71:H71)</f>
        <v>0</v>
      </c>
      <c r="I73" s="432"/>
    </row>
    <row r="74" spans="1:9" ht="13.5" thickBot="1">
      <c r="A74" s="434" t="s">
        <v>470</v>
      </c>
      <c r="B74" s="435">
        <f>SUM($B$72:B72)</f>
        <v>0</v>
      </c>
      <c r="C74" s="435">
        <f>SUM($B$72:C72)</f>
        <v>0</v>
      </c>
      <c r="D74" s="435">
        <f>SUM($B$72:D72)</f>
        <v>0</v>
      </c>
      <c r="E74" s="435">
        <f>SUM($B$72:E72)</f>
        <v>0</v>
      </c>
      <c r="F74" s="435">
        <f>SUM($B$72:F72)</f>
        <v>0</v>
      </c>
      <c r="G74" s="435">
        <f>SUM($B$72:G72)</f>
        <v>0</v>
      </c>
      <c r="H74" s="435">
        <f>SUM($B$72:H72)</f>
        <v>0</v>
      </c>
      <c r="I74" s="436"/>
    </row>
    <row r="75" spans="1:9" ht="12.75">
      <c r="A75" s="347"/>
      <c r="B75" s="347"/>
      <c r="C75" s="347"/>
      <c r="D75" s="347"/>
      <c r="E75" s="347"/>
      <c r="F75" s="347"/>
      <c r="G75" s="347"/>
      <c r="H75" s="347"/>
      <c r="I75" s="347"/>
    </row>
    <row r="76" spans="1:9" ht="12.75">
      <c r="A76" s="347" t="str">
        <f>'R1.B2'!A48</f>
        <v>ответ. Лицо:  исполнитель     подпись: ____________________</v>
      </c>
      <c r="B76" s="347"/>
      <c r="C76" s="347"/>
      <c r="D76" s="347"/>
      <c r="E76" s="347"/>
      <c r="F76" s="347"/>
      <c r="G76" s="347"/>
      <c r="H76" s="347"/>
      <c r="I76" s="347"/>
    </row>
  </sheetData>
  <sheetProtection password="B2D8" sheet="1" objects="1" scenarios="1"/>
  <mergeCells count="5">
    <mergeCell ref="G3:I3"/>
    <mergeCell ref="G37:I37"/>
    <mergeCell ref="A7:A8"/>
    <mergeCell ref="B7:H7"/>
    <mergeCell ref="I7:I8"/>
  </mergeCells>
  <conditionalFormatting sqref="C14 F14">
    <cfRule type="cellIs" priority="1" dxfId="0" operator="notEqual" stopIfTrue="1">
      <formula>TOTPROF</formula>
    </cfRule>
    <cfRule type="cellIs" priority="2" dxfId="0" operator="notEqual" stopIfTrue="1">
      <formula>RATAINP3</formula>
    </cfRule>
  </conditionalFormatting>
  <dataValidations count="1">
    <dataValidation operator="greaterThanOrEqual" allowBlank="1" showInputMessage="1" showErrorMessage="1" sqref="B29:I30 I10:I28 F10:G24 C10:D24"/>
  </dataValidations>
  <printOptions horizontalCentered="1"/>
  <pageMargins left="0.01968503937007874" right="0.7874015748031497" top="0.01968503937007874" bottom="0.01968503937007874" header="0" footer="0"/>
  <pageSetup horizontalDpi="600" verticalDpi="600" orientation="landscape" paperSize="9" scale="52" r:id="rId1"/>
  <headerFooter alignWithMargins="0">
    <oddFooter>&amp;L&amp;8&amp;D&amp;C&amp;P /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8080"/>
  </sheetPr>
  <dimension ref="A1:E109"/>
  <sheetViews>
    <sheetView view="pageBreakPreview" zoomScaleSheetLayoutView="100" zoomScalePageLayoutView="0" workbookViewId="0" topLeftCell="A76">
      <selection activeCell="B55" sqref="B55"/>
    </sheetView>
  </sheetViews>
  <sheetFormatPr defaultColWidth="9.140625" defaultRowHeight="12.75"/>
  <cols>
    <col min="1" max="1" width="6.7109375" style="437" customWidth="1"/>
    <col min="2" max="2" width="65.7109375" style="437" customWidth="1"/>
    <col min="3" max="5" width="15.7109375" style="437" customWidth="1"/>
    <col min="6" max="16384" width="9.140625" style="437" customWidth="1"/>
  </cols>
  <sheetData>
    <row r="1" spans="1:3" ht="12.75">
      <c r="A1" s="292">
        <f>Титульный!A27</f>
        <v>0</v>
      </c>
      <c r="B1" s="292"/>
      <c r="C1" s="204" t="s">
        <v>108</v>
      </c>
    </row>
    <row r="2" spans="1:3" ht="12.75">
      <c r="A2" s="204" t="str">
        <f>Титульный!D26</f>
        <v>Исламское Окно</v>
      </c>
      <c r="B2" s="204"/>
      <c r="C2" s="204" t="s">
        <v>109</v>
      </c>
    </row>
    <row r="3" spans="1:5" ht="12.75">
      <c r="A3" s="293"/>
      <c r="C3" s="891">
        <f>Титульный!C18</f>
        <v>44958</v>
      </c>
      <c r="D3" s="891"/>
      <c r="E3" s="891"/>
    </row>
    <row r="4" spans="1:3" ht="12.75">
      <c r="A4" s="293"/>
      <c r="C4" s="292"/>
    </row>
    <row r="5" ht="12.75">
      <c r="A5" s="438" t="s">
        <v>499</v>
      </c>
    </row>
    <row r="6" spans="1:2" ht="12.75">
      <c r="A6" s="439"/>
      <c r="B6" s="438"/>
    </row>
    <row r="7" spans="1:5" s="293" customFormat="1" ht="12.75">
      <c r="A7" s="440"/>
      <c r="B7" s="441"/>
      <c r="E7" s="442" t="s">
        <v>110</v>
      </c>
    </row>
    <row r="8" spans="1:5" ht="12.75">
      <c r="A8" s="957" t="s">
        <v>500</v>
      </c>
      <c r="B8" s="959" t="s">
        <v>501</v>
      </c>
      <c r="C8" s="443" t="s">
        <v>502</v>
      </c>
      <c r="D8" s="443" t="s">
        <v>503</v>
      </c>
      <c r="E8" s="443" t="s">
        <v>504</v>
      </c>
    </row>
    <row r="9" spans="1:5" ht="12.75">
      <c r="A9" s="958"/>
      <c r="B9" s="960"/>
      <c r="C9" s="444" t="s">
        <v>505</v>
      </c>
      <c r="D9" s="444" t="s">
        <v>506</v>
      </c>
      <c r="E9" s="444" t="s">
        <v>507</v>
      </c>
    </row>
    <row r="10" spans="1:5" ht="12.75">
      <c r="A10" s="445"/>
      <c r="B10" s="441"/>
      <c r="C10" s="446"/>
      <c r="D10" s="446"/>
      <c r="E10" s="446"/>
    </row>
    <row r="11" spans="1:5" ht="12.75">
      <c r="A11" s="447">
        <v>10</v>
      </c>
      <c r="B11" s="448" t="s">
        <v>508</v>
      </c>
      <c r="C11" s="449">
        <f>SUM(C13:C17)</f>
        <v>0</v>
      </c>
      <c r="D11" s="450"/>
      <c r="E11" s="449">
        <f>SUM(E14:E17)</f>
        <v>0</v>
      </c>
    </row>
    <row r="12" spans="1:5" ht="12.75">
      <c r="A12" s="451"/>
      <c r="B12" s="293"/>
      <c r="C12" s="452"/>
      <c r="D12" s="293"/>
      <c r="E12" s="453"/>
    </row>
    <row r="13" spans="1:5" ht="12.75">
      <c r="A13" s="454" t="s">
        <v>509</v>
      </c>
      <c r="B13" s="455"/>
      <c r="C13" s="456"/>
      <c r="D13" s="450">
        <v>0</v>
      </c>
      <c r="E13" s="457"/>
    </row>
    <row r="14" spans="1:5" ht="12.75">
      <c r="A14" s="458" t="s">
        <v>510</v>
      </c>
      <c r="B14" s="455"/>
      <c r="C14" s="456"/>
      <c r="D14" s="450">
        <v>0.1</v>
      </c>
      <c r="E14" s="459">
        <f>C14*D14</f>
        <v>0</v>
      </c>
    </row>
    <row r="15" spans="1:5" ht="12.75">
      <c r="A15" s="454" t="s">
        <v>511</v>
      </c>
      <c r="B15" s="455"/>
      <c r="C15" s="456"/>
      <c r="D15" s="450">
        <v>0.2</v>
      </c>
      <c r="E15" s="459">
        <f>C15*D15</f>
        <v>0</v>
      </c>
    </row>
    <row r="16" spans="1:5" ht="12.75">
      <c r="A16" s="458" t="s">
        <v>512</v>
      </c>
      <c r="B16" s="455"/>
      <c r="C16" s="456"/>
      <c r="D16" s="450">
        <v>0.5</v>
      </c>
      <c r="E16" s="459">
        <f>C16*D16</f>
        <v>0</v>
      </c>
    </row>
    <row r="17" spans="1:5" ht="12.75">
      <c r="A17" s="454" t="s">
        <v>513</v>
      </c>
      <c r="B17" s="455"/>
      <c r="C17" s="460"/>
      <c r="D17" s="450">
        <v>1</v>
      </c>
      <c r="E17" s="449">
        <f>C17*D17</f>
        <v>0</v>
      </c>
    </row>
    <row r="18" spans="1:5" ht="12.75">
      <c r="A18" s="451"/>
      <c r="B18" s="293"/>
      <c r="C18" s="461"/>
      <c r="D18" s="450"/>
      <c r="E18" s="462"/>
    </row>
    <row r="19" spans="1:5" ht="12.75">
      <c r="A19" s="447">
        <v>20</v>
      </c>
      <c r="B19" s="293" t="s">
        <v>514</v>
      </c>
      <c r="C19" s="449">
        <f>SUM(C21:C25)</f>
        <v>0</v>
      </c>
      <c r="D19" s="450"/>
      <c r="E19" s="449">
        <f>SUM(E22:E25)</f>
        <v>0</v>
      </c>
    </row>
    <row r="20" spans="1:5" ht="12.75">
      <c r="A20" s="451"/>
      <c r="B20" s="293"/>
      <c r="C20" s="461"/>
      <c r="D20" s="450"/>
      <c r="E20" s="462"/>
    </row>
    <row r="21" spans="1:5" ht="12.75">
      <c r="A21" s="463" t="s">
        <v>515</v>
      </c>
      <c r="B21" s="464"/>
      <c r="C21" s="456"/>
      <c r="D21" s="450">
        <v>0</v>
      </c>
      <c r="E21" s="465"/>
    </row>
    <row r="22" spans="1:5" ht="12.75">
      <c r="A22" s="466" t="s">
        <v>516</v>
      </c>
      <c r="B22" s="464"/>
      <c r="C22" s="456"/>
      <c r="D22" s="450">
        <v>0.1</v>
      </c>
      <c r="E22" s="459">
        <f>C22*D22</f>
        <v>0</v>
      </c>
    </row>
    <row r="23" spans="1:5" ht="12.75">
      <c r="A23" s="463" t="s">
        <v>517</v>
      </c>
      <c r="B23" s="464"/>
      <c r="C23" s="456"/>
      <c r="D23" s="450">
        <v>0.2</v>
      </c>
      <c r="E23" s="467">
        <f>C23*D23</f>
        <v>0</v>
      </c>
    </row>
    <row r="24" spans="1:5" ht="12.75">
      <c r="A24" s="466" t="s">
        <v>518</v>
      </c>
      <c r="B24" s="464"/>
      <c r="C24" s="456"/>
      <c r="D24" s="450">
        <v>0.5</v>
      </c>
      <c r="E24" s="459">
        <f>C24*D24</f>
        <v>0</v>
      </c>
    </row>
    <row r="25" spans="1:5" ht="12.75">
      <c r="A25" s="463" t="s">
        <v>519</v>
      </c>
      <c r="B25" s="464"/>
      <c r="C25" s="460"/>
      <c r="D25" s="450">
        <v>1</v>
      </c>
      <c r="E25" s="449">
        <f>C25*D25</f>
        <v>0</v>
      </c>
    </row>
    <row r="26" spans="1:5" ht="12.75">
      <c r="A26" s="451"/>
      <c r="B26" s="441"/>
      <c r="C26" s="452"/>
      <c r="D26" s="293"/>
      <c r="E26" s="453"/>
    </row>
    <row r="27" spans="1:5" ht="12.75">
      <c r="A27" s="454" t="s">
        <v>520</v>
      </c>
      <c r="B27" s="448" t="s">
        <v>521</v>
      </c>
      <c r="C27" s="468"/>
      <c r="D27" s="450">
        <v>0</v>
      </c>
      <c r="E27" s="469"/>
    </row>
    <row r="28" spans="1:5" ht="12.75">
      <c r="A28" s="451"/>
      <c r="B28" s="448"/>
      <c r="C28" s="470"/>
      <c r="D28" s="450"/>
      <c r="E28" s="462"/>
    </row>
    <row r="29" spans="1:5" ht="12.75">
      <c r="A29" s="454" t="s">
        <v>522</v>
      </c>
      <c r="B29" s="448" t="s">
        <v>523</v>
      </c>
      <c r="C29" s="449">
        <f>SUM(C31:C35)</f>
        <v>0</v>
      </c>
      <c r="D29" s="450"/>
      <c r="E29" s="449">
        <f>SUM(E32:E35)</f>
        <v>0</v>
      </c>
    </row>
    <row r="30" spans="1:5" ht="12.75">
      <c r="A30" s="451"/>
      <c r="B30" s="293"/>
      <c r="C30" s="461"/>
      <c r="D30" s="450"/>
      <c r="E30" s="462"/>
    </row>
    <row r="31" spans="1:5" ht="12.75">
      <c r="A31" s="463" t="s">
        <v>524</v>
      </c>
      <c r="B31" s="464"/>
      <c r="C31" s="460"/>
      <c r="D31" s="450">
        <v>0</v>
      </c>
      <c r="E31" s="457"/>
    </row>
    <row r="32" spans="1:5" ht="12.75">
      <c r="A32" s="466" t="s">
        <v>525</v>
      </c>
      <c r="B32" s="464"/>
      <c r="C32" s="460"/>
      <c r="D32" s="450">
        <v>0.1</v>
      </c>
      <c r="E32" s="467">
        <f>C32*D32</f>
        <v>0</v>
      </c>
    </row>
    <row r="33" spans="1:5" ht="12.75">
      <c r="A33" s="463" t="s">
        <v>526</v>
      </c>
      <c r="B33" s="464"/>
      <c r="C33" s="456"/>
      <c r="D33" s="450">
        <v>0.2</v>
      </c>
      <c r="E33" s="467">
        <f>C33*D33</f>
        <v>0</v>
      </c>
    </row>
    <row r="34" spans="1:5" ht="12.75">
      <c r="A34" s="463" t="s">
        <v>527</v>
      </c>
      <c r="B34" s="464"/>
      <c r="C34" s="456"/>
      <c r="D34" s="450">
        <v>0.5</v>
      </c>
      <c r="E34" s="459">
        <f>C34*D34</f>
        <v>0</v>
      </c>
    </row>
    <row r="35" spans="1:5" ht="12.75">
      <c r="A35" s="466" t="s">
        <v>528</v>
      </c>
      <c r="B35" s="464"/>
      <c r="C35" s="460"/>
      <c r="D35" s="450">
        <v>1</v>
      </c>
      <c r="E35" s="467">
        <f>C35*D35</f>
        <v>0</v>
      </c>
    </row>
    <row r="36" spans="1:5" ht="12.75">
      <c r="A36" s="451"/>
      <c r="B36" s="293"/>
      <c r="C36" s="461"/>
      <c r="D36" s="450"/>
      <c r="E36" s="462"/>
    </row>
    <row r="37" spans="1:5" ht="12.75">
      <c r="A37" s="454" t="s">
        <v>529</v>
      </c>
      <c r="B37" s="471" t="s">
        <v>530</v>
      </c>
      <c r="C37" s="449">
        <f>SUM(C39:C44)</f>
        <v>0</v>
      </c>
      <c r="D37" s="450"/>
      <c r="E37" s="449">
        <f>SUM(E40:E43)</f>
        <v>0</v>
      </c>
    </row>
    <row r="38" spans="1:5" ht="12.75">
      <c r="A38" s="451"/>
      <c r="B38" s="448"/>
      <c r="C38" s="461"/>
      <c r="D38" s="450"/>
      <c r="E38" s="462"/>
    </row>
    <row r="39" spans="1:5" ht="12.75">
      <c r="A39" s="463" t="s">
        <v>531</v>
      </c>
      <c r="B39" s="464"/>
      <c r="C39" s="460"/>
      <c r="D39" s="450">
        <v>0</v>
      </c>
      <c r="E39" s="457"/>
    </row>
    <row r="40" spans="1:5" ht="12.75">
      <c r="A40" s="466" t="s">
        <v>532</v>
      </c>
      <c r="B40" s="464"/>
      <c r="C40" s="460"/>
      <c r="D40" s="450">
        <v>0.1</v>
      </c>
      <c r="E40" s="467">
        <f>C40*D40</f>
        <v>0</v>
      </c>
    </row>
    <row r="41" spans="1:5" ht="12.75">
      <c r="A41" s="463" t="s">
        <v>533</v>
      </c>
      <c r="B41" s="464"/>
      <c r="C41" s="456"/>
      <c r="D41" s="450">
        <v>0.2</v>
      </c>
      <c r="E41" s="467">
        <f>C41*D41</f>
        <v>0</v>
      </c>
    </row>
    <row r="42" spans="1:5" ht="12.75">
      <c r="A42" s="463" t="s">
        <v>534</v>
      </c>
      <c r="B42" s="464"/>
      <c r="C42" s="456"/>
      <c r="D42" s="450">
        <v>0.5</v>
      </c>
      <c r="E42" s="459">
        <f>C42*D42</f>
        <v>0</v>
      </c>
    </row>
    <row r="43" spans="1:5" ht="12.75">
      <c r="A43" s="466" t="s">
        <v>535</v>
      </c>
      <c r="B43" s="464"/>
      <c r="C43" s="460"/>
      <c r="D43" s="450">
        <v>1</v>
      </c>
      <c r="E43" s="467">
        <f>C43*D43</f>
        <v>0</v>
      </c>
    </row>
    <row r="44" spans="1:5" ht="12.75">
      <c r="A44" s="466" t="s">
        <v>536</v>
      </c>
      <c r="B44" s="464"/>
      <c r="C44" s="460"/>
      <c r="D44" s="450">
        <v>1.5</v>
      </c>
      <c r="E44" s="457"/>
    </row>
    <row r="45" spans="1:5" s="475" customFormat="1" ht="12.75">
      <c r="A45" s="445"/>
      <c r="B45" s="472"/>
      <c r="C45" s="470"/>
      <c r="D45" s="473"/>
      <c r="E45" s="474"/>
    </row>
    <row r="46" spans="1:5" ht="12.75">
      <c r="A46" s="454" t="s">
        <v>537</v>
      </c>
      <c r="B46" s="471" t="s">
        <v>538</v>
      </c>
      <c r="C46" s="449">
        <f>SUM(C48:C53)</f>
        <v>0</v>
      </c>
      <c r="D46" s="450"/>
      <c r="E46" s="449">
        <f>SUM(E49:E52)</f>
        <v>0</v>
      </c>
    </row>
    <row r="47" spans="1:5" ht="12.75">
      <c r="A47" s="451"/>
      <c r="B47" s="293"/>
      <c r="C47" s="461"/>
      <c r="D47" s="450"/>
      <c r="E47" s="462"/>
    </row>
    <row r="48" spans="1:5" ht="12.75">
      <c r="A48" s="463" t="s">
        <v>539</v>
      </c>
      <c r="B48" s="464"/>
      <c r="C48" s="456"/>
      <c r="D48" s="450">
        <v>0</v>
      </c>
      <c r="E48" s="457"/>
    </row>
    <row r="49" spans="1:5" ht="12.75">
      <c r="A49" s="466" t="s">
        <v>540</v>
      </c>
      <c r="B49" s="464"/>
      <c r="C49" s="456"/>
      <c r="D49" s="450">
        <v>0.1</v>
      </c>
      <c r="E49" s="467">
        <f>C49*D49</f>
        <v>0</v>
      </c>
    </row>
    <row r="50" spans="1:5" ht="12.75">
      <c r="A50" s="463" t="s">
        <v>541</v>
      </c>
      <c r="B50" s="464"/>
      <c r="C50" s="456"/>
      <c r="D50" s="450">
        <v>0.2</v>
      </c>
      <c r="E50" s="467">
        <f>C50*D50</f>
        <v>0</v>
      </c>
    </row>
    <row r="51" spans="1:5" ht="12.75">
      <c r="A51" s="463" t="s">
        <v>542</v>
      </c>
      <c r="B51" s="464"/>
      <c r="C51" s="456"/>
      <c r="D51" s="450">
        <v>0.5</v>
      </c>
      <c r="E51" s="459">
        <f>C51*D51</f>
        <v>0</v>
      </c>
    </row>
    <row r="52" spans="1:5" ht="12.75">
      <c r="A52" s="463" t="s">
        <v>543</v>
      </c>
      <c r="B52" s="464"/>
      <c r="C52" s="456"/>
      <c r="D52" s="450">
        <v>1</v>
      </c>
      <c r="E52" s="467">
        <f>C52*D52</f>
        <v>0</v>
      </c>
    </row>
    <row r="53" spans="1:5" ht="12.75">
      <c r="A53" s="463" t="s">
        <v>544</v>
      </c>
      <c r="B53" s="464"/>
      <c r="C53" s="460"/>
      <c r="D53" s="450">
        <v>1.5</v>
      </c>
      <c r="E53" s="467">
        <f>C53*D53</f>
        <v>0</v>
      </c>
    </row>
    <row r="54" spans="1:5" ht="12.75">
      <c r="A54" s="451"/>
      <c r="B54" s="293"/>
      <c r="C54" s="461"/>
      <c r="D54" s="450"/>
      <c r="E54" s="462"/>
    </row>
    <row r="55" spans="1:5" ht="12.75">
      <c r="A55" s="454" t="s">
        <v>545</v>
      </c>
      <c r="B55" s="293" t="s">
        <v>546</v>
      </c>
      <c r="C55" s="449">
        <f>SUM(C57:C61)</f>
        <v>0</v>
      </c>
      <c r="D55" s="293"/>
      <c r="E55" s="449">
        <f>SUM(E58:E61)</f>
        <v>0</v>
      </c>
    </row>
    <row r="56" spans="1:5" ht="12.75">
      <c r="A56" s="451"/>
      <c r="B56" s="293"/>
      <c r="C56" s="461"/>
      <c r="D56" s="450"/>
      <c r="E56" s="462"/>
    </row>
    <row r="57" spans="1:5" ht="12.75">
      <c r="A57" s="463" t="s">
        <v>547</v>
      </c>
      <c r="B57" s="464"/>
      <c r="C57" s="456"/>
      <c r="D57" s="450">
        <v>0</v>
      </c>
      <c r="E57" s="457"/>
    </row>
    <row r="58" spans="1:5" ht="12.75">
      <c r="A58" s="466" t="s">
        <v>548</v>
      </c>
      <c r="B58" s="464"/>
      <c r="C58" s="456"/>
      <c r="D58" s="450">
        <v>0.1</v>
      </c>
      <c r="E58" s="459">
        <f>C58*D58</f>
        <v>0</v>
      </c>
    </row>
    <row r="59" spans="1:5" ht="12.75">
      <c r="A59" s="463" t="s">
        <v>549</v>
      </c>
      <c r="B59" s="464"/>
      <c r="C59" s="456"/>
      <c r="D59" s="450">
        <v>0.2</v>
      </c>
      <c r="E59" s="459">
        <f>C59*D59</f>
        <v>0</v>
      </c>
    </row>
    <row r="60" spans="1:5" ht="12.75">
      <c r="A60" s="463" t="s">
        <v>550</v>
      </c>
      <c r="B60" s="464"/>
      <c r="C60" s="456"/>
      <c r="D60" s="450">
        <v>0.5</v>
      </c>
      <c r="E60" s="459">
        <f>C60*D60</f>
        <v>0</v>
      </c>
    </row>
    <row r="61" spans="1:5" ht="12.75">
      <c r="A61" s="466" t="s">
        <v>551</v>
      </c>
      <c r="B61" s="464"/>
      <c r="C61" s="456"/>
      <c r="D61" s="450">
        <v>1</v>
      </c>
      <c r="E61" s="467">
        <f>C61*D61</f>
        <v>0</v>
      </c>
    </row>
    <row r="62" spans="1:5" ht="12.75">
      <c r="A62" s="451"/>
      <c r="B62" s="441"/>
      <c r="C62" s="452"/>
      <c r="D62" s="293"/>
      <c r="E62" s="453"/>
    </row>
    <row r="63" spans="1:5" s="479" customFormat="1" ht="25.5">
      <c r="A63" s="476">
        <v>80</v>
      </c>
      <c r="B63" s="471" t="s">
        <v>552</v>
      </c>
      <c r="C63" s="477">
        <f>SUM(C65:C69)</f>
        <v>0</v>
      </c>
      <c r="D63" s="478"/>
      <c r="E63" s="477">
        <f>SUM(E66:E69)</f>
        <v>0</v>
      </c>
    </row>
    <row r="64" spans="1:5" ht="12.75">
      <c r="A64" s="451"/>
      <c r="B64" s="448"/>
      <c r="C64" s="461"/>
      <c r="D64" s="293"/>
      <c r="E64" s="462"/>
    </row>
    <row r="65" spans="1:5" ht="12.75">
      <c r="A65" s="454" t="s">
        <v>553</v>
      </c>
      <c r="B65" s="455"/>
      <c r="C65" s="456"/>
      <c r="D65" s="450">
        <v>0</v>
      </c>
      <c r="E65" s="457"/>
    </row>
    <row r="66" spans="1:5" ht="12.75">
      <c r="A66" s="454" t="s">
        <v>554</v>
      </c>
      <c r="B66" s="455"/>
      <c r="C66" s="456"/>
      <c r="D66" s="450">
        <v>0.1</v>
      </c>
      <c r="E66" s="449">
        <f>C66*D66</f>
        <v>0</v>
      </c>
    </row>
    <row r="67" spans="1:5" ht="12.75">
      <c r="A67" s="454" t="s">
        <v>555</v>
      </c>
      <c r="B67" s="455"/>
      <c r="C67" s="456"/>
      <c r="D67" s="450">
        <v>0.2</v>
      </c>
      <c r="E67" s="449">
        <f>C67*D67</f>
        <v>0</v>
      </c>
    </row>
    <row r="68" spans="1:5" ht="12.75">
      <c r="A68" s="454" t="s">
        <v>556</v>
      </c>
      <c r="B68" s="455"/>
      <c r="C68" s="456"/>
      <c r="D68" s="450">
        <v>0.5</v>
      </c>
      <c r="E68" s="459">
        <f>C68*D68</f>
        <v>0</v>
      </c>
    </row>
    <row r="69" spans="1:5" ht="12.75">
      <c r="A69" s="454" t="s">
        <v>557</v>
      </c>
      <c r="B69" s="455"/>
      <c r="C69" s="460"/>
      <c r="D69" s="450">
        <v>1</v>
      </c>
      <c r="E69" s="449">
        <f>C69*D69</f>
        <v>0</v>
      </c>
    </row>
    <row r="70" spans="1:5" ht="12.75">
      <c r="A70" s="451"/>
      <c r="B70" s="293"/>
      <c r="C70" s="452"/>
      <c r="D70" s="293"/>
      <c r="E70" s="453"/>
    </row>
    <row r="71" spans="1:5" ht="25.5">
      <c r="A71" s="454" t="s">
        <v>558</v>
      </c>
      <c r="B71" s="471" t="s">
        <v>559</v>
      </c>
      <c r="C71" s="449">
        <f>SUM(C73:C78)</f>
        <v>0</v>
      </c>
      <c r="D71" s="450"/>
      <c r="E71" s="449">
        <f>SUM(E74:E77)</f>
        <v>0</v>
      </c>
    </row>
    <row r="72" spans="1:5" ht="12.75">
      <c r="A72" s="451"/>
      <c r="B72" s="471"/>
      <c r="C72" s="480"/>
      <c r="D72" s="450"/>
      <c r="E72" s="480"/>
    </row>
    <row r="73" spans="1:5" ht="12.75">
      <c r="A73" s="454" t="s">
        <v>560</v>
      </c>
      <c r="B73" s="455"/>
      <c r="C73" s="456"/>
      <c r="D73" s="450">
        <v>0</v>
      </c>
      <c r="E73" s="457"/>
    </row>
    <row r="74" spans="1:5" ht="12.75">
      <c r="A74" s="454" t="s">
        <v>561</v>
      </c>
      <c r="B74" s="455"/>
      <c r="C74" s="456"/>
      <c r="D74" s="450">
        <v>0.1</v>
      </c>
      <c r="E74" s="449">
        <f>C74*D74</f>
        <v>0</v>
      </c>
    </row>
    <row r="75" spans="1:5" ht="12.75">
      <c r="A75" s="454" t="s">
        <v>562</v>
      </c>
      <c r="B75" s="455"/>
      <c r="C75" s="456"/>
      <c r="D75" s="450">
        <v>0.2</v>
      </c>
      <c r="E75" s="449">
        <f>C75*D75</f>
        <v>0</v>
      </c>
    </row>
    <row r="76" spans="1:5" ht="12.75">
      <c r="A76" s="454" t="s">
        <v>563</v>
      </c>
      <c r="B76" s="455"/>
      <c r="C76" s="456"/>
      <c r="D76" s="450">
        <v>0.5</v>
      </c>
      <c r="E76" s="459">
        <f>C76*D76</f>
        <v>0</v>
      </c>
    </row>
    <row r="77" spans="1:5" ht="12.75">
      <c r="A77" s="454" t="s">
        <v>564</v>
      </c>
      <c r="B77" s="455"/>
      <c r="C77" s="456"/>
      <c r="D77" s="450">
        <v>1</v>
      </c>
      <c r="E77" s="449">
        <f>C77*D77</f>
        <v>0</v>
      </c>
    </row>
    <row r="78" spans="1:5" ht="12.75">
      <c r="A78" s="454" t="s">
        <v>565</v>
      </c>
      <c r="B78" s="455"/>
      <c r="C78" s="456"/>
      <c r="D78" s="450">
        <v>1.5</v>
      </c>
      <c r="E78" s="449">
        <f>C78*D78</f>
        <v>0</v>
      </c>
    </row>
    <row r="79" spans="1:5" ht="12.75">
      <c r="A79" s="451"/>
      <c r="B79" s="293"/>
      <c r="C79" s="461"/>
      <c r="D79" s="450"/>
      <c r="E79" s="462"/>
    </row>
    <row r="80" spans="1:5" ht="25.5">
      <c r="A80" s="447">
        <v>100</v>
      </c>
      <c r="B80" s="471" t="s">
        <v>566</v>
      </c>
      <c r="C80" s="449">
        <f>SUM(C82:C87)</f>
        <v>0</v>
      </c>
      <c r="D80" s="450"/>
      <c r="E80" s="449">
        <f>SUM(E83:E86)</f>
        <v>0</v>
      </c>
    </row>
    <row r="81" spans="1:5" ht="12.75">
      <c r="A81" s="451"/>
      <c r="B81" s="471"/>
      <c r="C81" s="461"/>
      <c r="D81" s="450"/>
      <c r="E81" s="462"/>
    </row>
    <row r="82" spans="1:5" ht="12.75">
      <c r="A82" s="454" t="s">
        <v>567</v>
      </c>
      <c r="B82" s="455"/>
      <c r="C82" s="456"/>
      <c r="D82" s="450">
        <v>0</v>
      </c>
      <c r="E82" s="457"/>
    </row>
    <row r="83" spans="1:5" ht="12.75">
      <c r="A83" s="454" t="s">
        <v>568</v>
      </c>
      <c r="B83" s="455"/>
      <c r="C83" s="456"/>
      <c r="D83" s="450">
        <v>0.1</v>
      </c>
      <c r="E83" s="449">
        <f>C83*D83</f>
        <v>0</v>
      </c>
    </row>
    <row r="84" spans="1:5" ht="12.75">
      <c r="A84" s="454" t="s">
        <v>569</v>
      </c>
      <c r="B84" s="455"/>
      <c r="C84" s="456"/>
      <c r="D84" s="450">
        <v>0.2</v>
      </c>
      <c r="E84" s="449">
        <f>C84*D84</f>
        <v>0</v>
      </c>
    </row>
    <row r="85" spans="1:5" ht="12.75">
      <c r="A85" s="454" t="s">
        <v>570</v>
      </c>
      <c r="B85" s="455"/>
      <c r="C85" s="456"/>
      <c r="D85" s="450">
        <v>0.5</v>
      </c>
      <c r="E85" s="459">
        <f>C85*D85</f>
        <v>0</v>
      </c>
    </row>
    <row r="86" spans="1:5" ht="12.75">
      <c r="A86" s="454" t="s">
        <v>571</v>
      </c>
      <c r="B86" s="455"/>
      <c r="C86" s="456"/>
      <c r="D86" s="450">
        <v>1</v>
      </c>
      <c r="E86" s="449">
        <f>C86*D86</f>
        <v>0</v>
      </c>
    </row>
    <row r="87" spans="1:5" ht="12.75">
      <c r="A87" s="454" t="s">
        <v>572</v>
      </c>
      <c r="B87" s="455"/>
      <c r="C87" s="456"/>
      <c r="D87" s="450">
        <v>1.5</v>
      </c>
      <c r="E87" s="449">
        <f>C87*D87</f>
        <v>0</v>
      </c>
    </row>
    <row r="88" spans="1:5" ht="12.75">
      <c r="A88" s="451"/>
      <c r="B88" s="293"/>
      <c r="C88" s="461"/>
      <c r="D88" s="450"/>
      <c r="E88" s="462"/>
    </row>
    <row r="89" spans="1:5" ht="12.75">
      <c r="A89" s="447">
        <v>110</v>
      </c>
      <c r="B89" s="293" t="s">
        <v>573</v>
      </c>
      <c r="C89" s="449">
        <f>SUM(C91:C96)</f>
        <v>0</v>
      </c>
      <c r="D89" s="293"/>
      <c r="E89" s="449">
        <f>SUM(E92:E95)</f>
        <v>0</v>
      </c>
    </row>
    <row r="90" spans="1:5" ht="12.75">
      <c r="A90" s="451"/>
      <c r="B90" s="293"/>
      <c r="C90" s="452"/>
      <c r="D90" s="293"/>
      <c r="E90" s="453"/>
    </row>
    <row r="91" spans="1:5" ht="12.75">
      <c r="A91" s="454" t="s">
        <v>574</v>
      </c>
      <c r="B91" s="464"/>
      <c r="C91" s="456"/>
      <c r="D91" s="450">
        <v>0</v>
      </c>
      <c r="E91" s="457"/>
    </row>
    <row r="92" spans="1:5" ht="12.75">
      <c r="A92" s="454" t="s">
        <v>575</v>
      </c>
      <c r="B92" s="464"/>
      <c r="C92" s="456"/>
      <c r="D92" s="450">
        <v>0.1</v>
      </c>
      <c r="E92" s="449">
        <f>C92*D92</f>
        <v>0</v>
      </c>
    </row>
    <row r="93" spans="1:5" ht="12.75">
      <c r="A93" s="454" t="s">
        <v>576</v>
      </c>
      <c r="B93" s="464"/>
      <c r="C93" s="456"/>
      <c r="D93" s="450">
        <v>0.2</v>
      </c>
      <c r="E93" s="449">
        <f>C93*D93</f>
        <v>0</v>
      </c>
    </row>
    <row r="94" spans="1:5" ht="12.75">
      <c r="A94" s="454" t="s">
        <v>577</v>
      </c>
      <c r="B94" s="464"/>
      <c r="C94" s="456"/>
      <c r="D94" s="450">
        <v>0.5</v>
      </c>
      <c r="E94" s="459">
        <f>C94*D94</f>
        <v>0</v>
      </c>
    </row>
    <row r="95" spans="1:5" ht="12.75">
      <c r="A95" s="454" t="s">
        <v>578</v>
      </c>
      <c r="B95" s="464"/>
      <c r="C95" s="456"/>
      <c r="D95" s="450">
        <v>1</v>
      </c>
      <c r="E95" s="449">
        <f>C95*D95</f>
        <v>0</v>
      </c>
    </row>
    <row r="96" spans="1:5" ht="12.75">
      <c r="A96" s="454" t="s">
        <v>579</v>
      </c>
      <c r="B96" s="464"/>
      <c r="C96" s="456"/>
      <c r="D96" s="450">
        <v>1.5</v>
      </c>
      <c r="E96" s="449">
        <f>C96*D96</f>
        <v>0</v>
      </c>
    </row>
    <row r="97" spans="1:5" ht="12.75">
      <c r="A97" s="451"/>
      <c r="B97" s="293"/>
      <c r="C97" s="452"/>
      <c r="D97" s="293"/>
      <c r="E97" s="453"/>
    </row>
    <row r="98" spans="1:5" ht="12.75">
      <c r="A98" s="454" t="s">
        <v>580</v>
      </c>
      <c r="B98" s="293" t="s">
        <v>581</v>
      </c>
      <c r="C98" s="449">
        <f>SUM(C100:C105)</f>
        <v>0</v>
      </c>
      <c r="D98" s="450"/>
      <c r="E98" s="449">
        <f>SUM(E101:E104)</f>
        <v>0</v>
      </c>
    </row>
    <row r="99" spans="1:5" ht="12.75">
      <c r="A99" s="451"/>
      <c r="B99" s="293"/>
      <c r="C99" s="452"/>
      <c r="D99" s="293"/>
      <c r="E99" s="453"/>
    </row>
    <row r="100" spans="1:5" ht="12.75">
      <c r="A100" s="454" t="s">
        <v>582</v>
      </c>
      <c r="B100" s="464"/>
      <c r="C100" s="460"/>
      <c r="D100" s="450">
        <v>0</v>
      </c>
      <c r="E100" s="457"/>
    </row>
    <row r="101" spans="1:5" ht="12.75">
      <c r="A101" s="454" t="s">
        <v>583</v>
      </c>
      <c r="B101" s="464"/>
      <c r="C101" s="456"/>
      <c r="D101" s="450">
        <v>0.1</v>
      </c>
      <c r="E101" s="449">
        <f>C101*D101</f>
        <v>0</v>
      </c>
    </row>
    <row r="102" spans="1:5" ht="12.75">
      <c r="A102" s="454" t="s">
        <v>584</v>
      </c>
      <c r="B102" s="464"/>
      <c r="C102" s="456"/>
      <c r="D102" s="450">
        <v>0.2</v>
      </c>
      <c r="E102" s="449">
        <f>C102*D102</f>
        <v>0</v>
      </c>
    </row>
    <row r="103" spans="1:5" ht="12.75">
      <c r="A103" s="454" t="s">
        <v>585</v>
      </c>
      <c r="B103" s="464"/>
      <c r="C103" s="456"/>
      <c r="D103" s="450">
        <v>0.5</v>
      </c>
      <c r="E103" s="459">
        <f>C103*D103</f>
        <v>0</v>
      </c>
    </row>
    <row r="104" spans="1:5" ht="12.75">
      <c r="A104" s="454" t="s">
        <v>586</v>
      </c>
      <c r="B104" s="464"/>
      <c r="C104" s="456"/>
      <c r="D104" s="450">
        <v>1</v>
      </c>
      <c r="E104" s="449">
        <f>C104*D104</f>
        <v>0</v>
      </c>
    </row>
    <row r="105" spans="1:5" ht="12.75">
      <c r="A105" s="454" t="s">
        <v>587</v>
      </c>
      <c r="B105" s="464"/>
      <c r="C105" s="460"/>
      <c r="D105" s="450">
        <v>1.5</v>
      </c>
      <c r="E105" s="449">
        <f>C105*D105</f>
        <v>0</v>
      </c>
    </row>
    <row r="106" spans="1:5" ht="12.75">
      <c r="A106" s="445"/>
      <c r="B106" s="293"/>
      <c r="C106" s="293"/>
      <c r="D106" s="293"/>
      <c r="E106" s="293"/>
    </row>
    <row r="107" ht="12.75">
      <c r="B107" s="481" t="str">
        <f>'R1.B2'!A48</f>
        <v>ответ. Лицо:  исполнитель     подпись: ____________________</v>
      </c>
    </row>
    <row r="108" spans="1:5" ht="12.75">
      <c r="A108" s="204"/>
      <c r="B108" s="293"/>
      <c r="C108" s="293"/>
      <c r="D108" s="293"/>
      <c r="E108" s="293"/>
    </row>
    <row r="109" spans="1:5" ht="12.75">
      <c r="A109" s="240"/>
      <c r="B109" s="293"/>
      <c r="C109" s="293"/>
      <c r="D109" s="293"/>
      <c r="E109" s="293"/>
    </row>
  </sheetData>
  <sheetProtection password="B2D8" sheet="1" objects="1" scenarios="1"/>
  <mergeCells count="3">
    <mergeCell ref="C3:E3"/>
    <mergeCell ref="A8:A9"/>
    <mergeCell ref="B8:B9"/>
  </mergeCells>
  <dataValidations count="2">
    <dataValidation operator="greaterThanOrEqual" allowBlank="1" showInputMessage="1" showErrorMessage="1" sqref="C100:C105 E73:E105 C91:C96 C82:C87 C73:C78 C65:C69 C21:C25 C27:C29 C37 E11:E71 C13:C17"/>
    <dataValidation type="whole" operator="greaterThanOrEqual" allowBlank="1" showInputMessage="1" showErrorMessage="1" sqref="C98 C80 C63 C71 C89 C46 C19 C55 C11">
      <formula1>0</formula1>
    </dataValidation>
  </dataValidations>
  <printOptions horizontalCentered="1"/>
  <pageMargins left="0.2362204724409449" right="0.2362204724409449" top="0.8267716535433072" bottom="0.15748031496062992" header="0.35433070866141736" footer="0.15748031496062992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8080"/>
  </sheetPr>
  <dimension ref="A1:E112"/>
  <sheetViews>
    <sheetView view="pageBreakPreview" zoomScaleSheetLayoutView="100" zoomScalePageLayoutView="0" workbookViewId="0" topLeftCell="A1">
      <selection activeCell="B101" sqref="B101"/>
    </sheetView>
  </sheetViews>
  <sheetFormatPr defaultColWidth="64.57421875" defaultRowHeight="12.75"/>
  <cols>
    <col min="1" max="1" width="6.7109375" style="437" customWidth="1"/>
    <col min="2" max="2" width="67.28125" style="437" customWidth="1"/>
    <col min="3" max="5" width="15.7109375" style="437" customWidth="1"/>
    <col min="6" max="16384" width="64.57421875" style="437" customWidth="1"/>
  </cols>
  <sheetData>
    <row r="1" spans="1:3" ht="12.75">
      <c r="A1" s="292">
        <f>Титульный!A27</f>
        <v>0</v>
      </c>
      <c r="B1" s="292"/>
      <c r="C1" s="204" t="s">
        <v>108</v>
      </c>
    </row>
    <row r="2" spans="1:3" ht="12.75">
      <c r="A2" s="204" t="str">
        <f>Титульный!D26</f>
        <v>Исламское Окно</v>
      </c>
      <c r="B2" s="204"/>
      <c r="C2" s="204" t="s">
        <v>109</v>
      </c>
    </row>
    <row r="3" spans="1:5" ht="12.75">
      <c r="A3" s="293"/>
      <c r="C3" s="891">
        <f>Титульный!C18</f>
        <v>44958</v>
      </c>
      <c r="D3" s="891"/>
      <c r="E3" s="891"/>
    </row>
    <row r="4" spans="1:3" ht="12.75">
      <c r="A4" s="293"/>
      <c r="C4" s="292"/>
    </row>
    <row r="5" ht="12.75">
      <c r="A5" s="438" t="s">
        <v>588</v>
      </c>
    </row>
    <row r="6" spans="1:2" ht="12.75">
      <c r="A6" s="439"/>
      <c r="B6" s="438"/>
    </row>
    <row r="7" ht="12.75">
      <c r="E7" s="442" t="s">
        <v>447</v>
      </c>
    </row>
    <row r="8" spans="1:5" ht="12.75">
      <c r="A8" s="957" t="s">
        <v>500</v>
      </c>
      <c r="B8" s="959" t="s">
        <v>501</v>
      </c>
      <c r="C8" s="443" t="s">
        <v>502</v>
      </c>
      <c r="D8" s="443" t="s">
        <v>503</v>
      </c>
      <c r="E8" s="443" t="s">
        <v>504</v>
      </c>
    </row>
    <row r="9" spans="1:5" ht="12.75">
      <c r="A9" s="958"/>
      <c r="B9" s="960"/>
      <c r="C9" s="444" t="s">
        <v>505</v>
      </c>
      <c r="D9" s="444" t="s">
        <v>506</v>
      </c>
      <c r="E9" s="444" t="s">
        <v>507</v>
      </c>
    </row>
    <row r="10" spans="1:5" s="293" customFormat="1" ht="12.75">
      <c r="A10" s="445"/>
      <c r="B10" s="441"/>
      <c r="C10" s="446"/>
      <c r="D10" s="446"/>
      <c r="E10" s="446"/>
    </row>
    <row r="11" spans="1:5" s="293" customFormat="1" ht="12.75">
      <c r="A11" s="454" t="s">
        <v>589</v>
      </c>
      <c r="B11" s="448" t="s">
        <v>590</v>
      </c>
      <c r="C11" s="449">
        <f>SUM(C13:C17)</f>
        <v>0</v>
      </c>
      <c r="D11" s="450"/>
      <c r="E11" s="449">
        <f>SUM(E14:E17)</f>
        <v>0</v>
      </c>
    </row>
    <row r="12" spans="1:5" s="293" customFormat="1" ht="12.75">
      <c r="A12" s="451"/>
      <c r="C12" s="482"/>
      <c r="E12" s="453"/>
    </row>
    <row r="13" spans="1:5" s="293" customFormat="1" ht="12.75">
      <c r="A13" s="454" t="s">
        <v>591</v>
      </c>
      <c r="B13" s="464"/>
      <c r="C13" s="456"/>
      <c r="D13" s="450">
        <v>0</v>
      </c>
      <c r="E13" s="460"/>
    </row>
    <row r="14" spans="1:5" s="293" customFormat="1" ht="12.75">
      <c r="A14" s="454" t="s">
        <v>592</v>
      </c>
      <c r="B14" s="464"/>
      <c r="C14" s="456"/>
      <c r="D14" s="450">
        <v>0.1</v>
      </c>
      <c r="E14" s="459">
        <f>C14*D14</f>
        <v>0</v>
      </c>
    </row>
    <row r="15" spans="1:5" s="293" customFormat="1" ht="12.75">
      <c r="A15" s="454" t="s">
        <v>593</v>
      </c>
      <c r="B15" s="464"/>
      <c r="C15" s="456"/>
      <c r="D15" s="450">
        <v>0.2</v>
      </c>
      <c r="E15" s="459">
        <f>C15*D15</f>
        <v>0</v>
      </c>
    </row>
    <row r="16" spans="1:5" s="293" customFormat="1" ht="12.75">
      <c r="A16" s="454" t="s">
        <v>594</v>
      </c>
      <c r="B16" s="464"/>
      <c r="C16" s="456"/>
      <c r="D16" s="450">
        <v>0.5</v>
      </c>
      <c r="E16" s="459">
        <f>C16*D16</f>
        <v>0</v>
      </c>
    </row>
    <row r="17" spans="1:5" s="293" customFormat="1" ht="12.75">
      <c r="A17" s="454" t="s">
        <v>595</v>
      </c>
      <c r="B17" s="464"/>
      <c r="C17" s="456"/>
      <c r="D17" s="450">
        <v>1</v>
      </c>
      <c r="E17" s="459">
        <f>C17*D17</f>
        <v>0</v>
      </c>
    </row>
    <row r="18" spans="1:5" s="293" customFormat="1" ht="12.75">
      <c r="A18" s="451"/>
      <c r="C18" s="482"/>
      <c r="E18" s="453"/>
    </row>
    <row r="19" spans="1:5" ht="12.75">
      <c r="A19" s="454" t="s">
        <v>596</v>
      </c>
      <c r="B19" s="471" t="s">
        <v>597</v>
      </c>
      <c r="C19" s="449">
        <f>SUM(C21:C25)</f>
        <v>0</v>
      </c>
      <c r="D19" s="450"/>
      <c r="E19" s="449">
        <f>SUM(E22:E25)</f>
        <v>0</v>
      </c>
    </row>
    <row r="20" spans="1:5" ht="12.75">
      <c r="A20" s="451"/>
      <c r="B20" s="293"/>
      <c r="C20" s="480"/>
      <c r="D20" s="450"/>
      <c r="E20" s="462"/>
    </row>
    <row r="21" spans="1:5" ht="12.75">
      <c r="A21" s="454" t="s">
        <v>598</v>
      </c>
      <c r="B21" s="464"/>
      <c r="C21" s="456"/>
      <c r="D21" s="450">
        <v>0</v>
      </c>
      <c r="E21" s="456"/>
    </row>
    <row r="22" spans="1:5" ht="12.75">
      <c r="A22" s="454" t="s">
        <v>599</v>
      </c>
      <c r="B22" s="464"/>
      <c r="C22" s="456"/>
      <c r="D22" s="450">
        <v>0.1</v>
      </c>
      <c r="E22" s="459">
        <f>C22*D22</f>
        <v>0</v>
      </c>
    </row>
    <row r="23" spans="1:5" ht="12.75">
      <c r="A23" s="454" t="s">
        <v>600</v>
      </c>
      <c r="B23" s="464"/>
      <c r="C23" s="456"/>
      <c r="D23" s="450">
        <v>0.2</v>
      </c>
      <c r="E23" s="459">
        <f>C23*D23</f>
        <v>0</v>
      </c>
    </row>
    <row r="24" spans="1:5" ht="12.75">
      <c r="A24" s="454" t="s">
        <v>601</v>
      </c>
      <c r="B24" s="464"/>
      <c r="C24" s="456"/>
      <c r="D24" s="450">
        <v>0.5</v>
      </c>
      <c r="E24" s="459">
        <f>C24*D24</f>
        <v>0</v>
      </c>
    </row>
    <row r="25" spans="1:5" ht="12.75">
      <c r="A25" s="454" t="s">
        <v>602</v>
      </c>
      <c r="B25" s="464"/>
      <c r="C25" s="456"/>
      <c r="D25" s="450">
        <v>1</v>
      </c>
      <c r="E25" s="467">
        <f>C25*D25</f>
        <v>0</v>
      </c>
    </row>
    <row r="26" spans="1:5" ht="12.75">
      <c r="A26" s="451"/>
      <c r="B26" s="293"/>
      <c r="C26" s="480"/>
      <c r="D26" s="450"/>
      <c r="E26" s="462"/>
    </row>
    <row r="27" spans="1:5" ht="12.75">
      <c r="A27" s="454" t="s">
        <v>603</v>
      </c>
      <c r="B27" s="471" t="s">
        <v>604</v>
      </c>
      <c r="C27" s="449">
        <f>SUM(C29:C33)</f>
        <v>0</v>
      </c>
      <c r="D27" s="450"/>
      <c r="E27" s="449">
        <f>SUM(E30:E33)</f>
        <v>0</v>
      </c>
    </row>
    <row r="28" spans="1:5" ht="12.75">
      <c r="A28" s="451"/>
      <c r="B28" s="483"/>
      <c r="C28" s="480"/>
      <c r="D28" s="450"/>
      <c r="E28" s="462"/>
    </row>
    <row r="29" spans="1:5" ht="12.75">
      <c r="A29" s="454" t="s">
        <v>605</v>
      </c>
      <c r="B29" s="464"/>
      <c r="C29" s="456"/>
      <c r="D29" s="450">
        <v>0</v>
      </c>
      <c r="E29" s="456"/>
    </row>
    <row r="30" spans="1:5" ht="12.75">
      <c r="A30" s="454" t="s">
        <v>606</v>
      </c>
      <c r="B30" s="464"/>
      <c r="C30" s="456"/>
      <c r="D30" s="450">
        <v>0.1</v>
      </c>
      <c r="E30" s="459">
        <f>C30*D30</f>
        <v>0</v>
      </c>
    </row>
    <row r="31" spans="1:5" ht="12.75">
      <c r="A31" s="454" t="s">
        <v>607</v>
      </c>
      <c r="B31" s="464"/>
      <c r="C31" s="456"/>
      <c r="D31" s="450">
        <v>0.2</v>
      </c>
      <c r="E31" s="459">
        <f>C31*D31</f>
        <v>0</v>
      </c>
    </row>
    <row r="32" spans="1:5" ht="12.75">
      <c r="A32" s="454" t="s">
        <v>608</v>
      </c>
      <c r="B32" s="464"/>
      <c r="C32" s="456"/>
      <c r="D32" s="450">
        <v>0.5</v>
      </c>
      <c r="E32" s="459">
        <f>C32*D32</f>
        <v>0</v>
      </c>
    </row>
    <row r="33" spans="1:5" ht="12.75">
      <c r="A33" s="454" t="s">
        <v>609</v>
      </c>
      <c r="B33" s="464"/>
      <c r="C33" s="456"/>
      <c r="D33" s="450">
        <v>1</v>
      </c>
      <c r="E33" s="467">
        <f>C33*D33</f>
        <v>0</v>
      </c>
    </row>
    <row r="34" spans="1:5" ht="12.75">
      <c r="A34" s="484" t="s">
        <v>610</v>
      </c>
      <c r="B34" s="485"/>
      <c r="C34" s="486"/>
      <c r="D34" s="487">
        <v>1.5</v>
      </c>
      <c r="E34" s="488">
        <f>C34*D34</f>
        <v>0</v>
      </c>
    </row>
    <row r="35" spans="1:5" ht="12.75">
      <c r="A35" s="451"/>
      <c r="B35" s="483"/>
      <c r="C35" s="480"/>
      <c r="D35" s="450"/>
      <c r="E35" s="462"/>
    </row>
    <row r="36" spans="1:5" ht="25.5">
      <c r="A36" s="454" t="s">
        <v>611</v>
      </c>
      <c r="B36" s="471" t="s">
        <v>612</v>
      </c>
      <c r="C36" s="449">
        <f>SUM(C38:C42)</f>
        <v>0</v>
      </c>
      <c r="D36" s="450"/>
      <c r="E36" s="449">
        <f>SUM(E39:E42)</f>
        <v>0</v>
      </c>
    </row>
    <row r="37" spans="1:5" ht="12.75">
      <c r="A37" s="451"/>
      <c r="B37" s="471"/>
      <c r="C37" s="480"/>
      <c r="D37" s="450"/>
      <c r="E37" s="462"/>
    </row>
    <row r="38" spans="1:5" ht="12.75">
      <c r="A38" s="454" t="s">
        <v>613</v>
      </c>
      <c r="B38" s="489"/>
      <c r="C38" s="456"/>
      <c r="D38" s="450">
        <v>0</v>
      </c>
      <c r="E38" s="460"/>
    </row>
    <row r="39" spans="1:5" ht="12.75">
      <c r="A39" s="454" t="s">
        <v>614</v>
      </c>
      <c r="B39" s="489"/>
      <c r="C39" s="456"/>
      <c r="D39" s="450">
        <v>0.1</v>
      </c>
      <c r="E39" s="459">
        <f>C39*D39</f>
        <v>0</v>
      </c>
    </row>
    <row r="40" spans="1:5" ht="12.75">
      <c r="A40" s="454" t="s">
        <v>615</v>
      </c>
      <c r="B40" s="489"/>
      <c r="C40" s="456"/>
      <c r="D40" s="450">
        <v>0.2</v>
      </c>
      <c r="E40" s="459">
        <f>C40*D40</f>
        <v>0</v>
      </c>
    </row>
    <row r="41" spans="1:5" ht="12.75">
      <c r="A41" s="454" t="s">
        <v>616</v>
      </c>
      <c r="B41" s="489"/>
      <c r="C41" s="456"/>
      <c r="D41" s="450">
        <v>0.5</v>
      </c>
      <c r="E41" s="459">
        <f>C41*D41</f>
        <v>0</v>
      </c>
    </row>
    <row r="42" spans="1:5" ht="12.75">
      <c r="A42" s="454" t="s">
        <v>617</v>
      </c>
      <c r="B42" s="490"/>
      <c r="C42" s="456"/>
      <c r="D42" s="450">
        <v>1</v>
      </c>
      <c r="E42" s="449">
        <f>C42*D42</f>
        <v>0</v>
      </c>
    </row>
    <row r="43" spans="1:5" ht="12.75">
      <c r="A43" s="484" t="s">
        <v>618</v>
      </c>
      <c r="B43" s="491"/>
      <c r="C43" s="492"/>
      <c r="D43" s="487">
        <v>1.5</v>
      </c>
      <c r="E43" s="493">
        <f>C43*D43</f>
        <v>0</v>
      </c>
    </row>
    <row r="44" spans="1:5" ht="12.75">
      <c r="A44" s="451"/>
      <c r="B44" s="483"/>
      <c r="C44" s="480"/>
      <c r="D44" s="450"/>
      <c r="E44" s="462"/>
    </row>
    <row r="45" spans="1:5" ht="12.75">
      <c r="A45" s="454" t="s">
        <v>619</v>
      </c>
      <c r="B45" s="448" t="s">
        <v>620</v>
      </c>
      <c r="C45" s="449">
        <f>SUM(C47:C51)</f>
        <v>0</v>
      </c>
      <c r="D45" s="450"/>
      <c r="E45" s="449">
        <f>SUM(E48:E51)</f>
        <v>0</v>
      </c>
    </row>
    <row r="46" spans="1:5" ht="12.75">
      <c r="A46" s="451"/>
      <c r="B46" s="448"/>
      <c r="C46" s="494"/>
      <c r="D46" s="450"/>
      <c r="E46" s="495"/>
    </row>
    <row r="47" spans="1:5" ht="12.75">
      <c r="A47" s="454" t="s">
        <v>621</v>
      </c>
      <c r="B47" s="489"/>
      <c r="C47" s="456"/>
      <c r="D47" s="450">
        <v>0</v>
      </c>
      <c r="E47" s="456"/>
    </row>
    <row r="48" spans="1:5" ht="12.75">
      <c r="A48" s="454" t="s">
        <v>622</v>
      </c>
      <c r="B48" s="489"/>
      <c r="C48" s="456"/>
      <c r="D48" s="450">
        <v>0.1</v>
      </c>
      <c r="E48" s="459">
        <f>C48*D48</f>
        <v>0</v>
      </c>
    </row>
    <row r="49" spans="1:5" ht="12.75">
      <c r="A49" s="454" t="s">
        <v>623</v>
      </c>
      <c r="B49" s="489"/>
      <c r="C49" s="456"/>
      <c r="D49" s="450">
        <v>0.2</v>
      </c>
      <c r="E49" s="459">
        <f>C49*D49</f>
        <v>0</v>
      </c>
    </row>
    <row r="50" spans="1:5" ht="12.75">
      <c r="A50" s="454" t="s">
        <v>624</v>
      </c>
      <c r="B50" s="489"/>
      <c r="C50" s="456"/>
      <c r="D50" s="450">
        <v>0.5</v>
      </c>
      <c r="E50" s="459">
        <f>C50*D50</f>
        <v>0</v>
      </c>
    </row>
    <row r="51" spans="1:5" ht="12.75">
      <c r="A51" s="454" t="s">
        <v>625</v>
      </c>
      <c r="B51" s="490"/>
      <c r="C51" s="460"/>
      <c r="D51" s="450">
        <v>1</v>
      </c>
      <c r="E51" s="449">
        <f>C51*D51</f>
        <v>0</v>
      </c>
    </row>
    <row r="52" spans="1:5" ht="12.75">
      <c r="A52" s="484" t="s">
        <v>626</v>
      </c>
      <c r="B52" s="491"/>
      <c r="C52" s="492"/>
      <c r="D52" s="487">
        <v>1.5</v>
      </c>
      <c r="E52" s="493">
        <f>C52*D52</f>
        <v>0</v>
      </c>
    </row>
    <row r="53" spans="1:5" ht="12.75">
      <c r="A53" s="451"/>
      <c r="B53" s="293"/>
      <c r="C53" s="482"/>
      <c r="D53" s="293"/>
      <c r="E53" s="453"/>
    </row>
    <row r="54" spans="1:5" ht="12.75">
      <c r="A54" s="454" t="s">
        <v>627</v>
      </c>
      <c r="B54" s="448" t="s">
        <v>628</v>
      </c>
      <c r="C54" s="449">
        <f>SUM(C56:C60)</f>
        <v>0</v>
      </c>
      <c r="D54" s="450"/>
      <c r="E54" s="449">
        <f>SUM(E57:E60)</f>
        <v>0</v>
      </c>
    </row>
    <row r="55" spans="1:5" ht="12.75">
      <c r="A55" s="451"/>
      <c r="B55" s="293"/>
      <c r="C55" s="496"/>
      <c r="D55" s="293"/>
      <c r="E55" s="453"/>
    </row>
    <row r="56" spans="1:5" ht="12.75">
      <c r="A56" s="454" t="s">
        <v>629</v>
      </c>
      <c r="B56" s="489"/>
      <c r="C56" s="456"/>
      <c r="D56" s="450">
        <v>0</v>
      </c>
      <c r="E56" s="456"/>
    </row>
    <row r="57" spans="1:5" ht="12.75">
      <c r="A57" s="454" t="s">
        <v>630</v>
      </c>
      <c r="B57" s="489"/>
      <c r="C57" s="456"/>
      <c r="D57" s="450">
        <v>0.1</v>
      </c>
      <c r="E57" s="459">
        <f>C57*D57</f>
        <v>0</v>
      </c>
    </row>
    <row r="58" spans="1:5" ht="12.75">
      <c r="A58" s="454" t="s">
        <v>631</v>
      </c>
      <c r="B58" s="489"/>
      <c r="C58" s="456"/>
      <c r="D58" s="450">
        <v>0.2</v>
      </c>
      <c r="E58" s="459">
        <f>C58*D58</f>
        <v>0</v>
      </c>
    </row>
    <row r="59" spans="1:5" ht="12.75">
      <c r="A59" s="454" t="s">
        <v>632</v>
      </c>
      <c r="B59" s="489"/>
      <c r="C59" s="456"/>
      <c r="D59" s="450">
        <v>0.5</v>
      </c>
      <c r="E59" s="459">
        <f>C59*D59</f>
        <v>0</v>
      </c>
    </row>
    <row r="60" spans="1:5" ht="15.75" customHeight="1">
      <c r="A60" s="454" t="s">
        <v>633</v>
      </c>
      <c r="B60" s="490"/>
      <c r="C60" s="460"/>
      <c r="D60" s="450">
        <v>1</v>
      </c>
      <c r="E60" s="449">
        <f>C60*D60</f>
        <v>0</v>
      </c>
    </row>
    <row r="61" spans="1:5" ht="15.75" customHeight="1">
      <c r="A61" s="484" t="s">
        <v>634</v>
      </c>
      <c r="B61" s="491"/>
      <c r="C61" s="492"/>
      <c r="D61" s="487">
        <v>1.5</v>
      </c>
      <c r="E61" s="493">
        <f>C61*D61</f>
        <v>0</v>
      </c>
    </row>
    <row r="62" spans="1:5" ht="12.75">
      <c r="A62" s="451"/>
      <c r="B62" s="293"/>
      <c r="C62" s="482"/>
      <c r="D62" s="293"/>
      <c r="E62" s="453"/>
    </row>
    <row r="63" spans="1:5" ht="12.75">
      <c r="A63" s="454" t="s">
        <v>635</v>
      </c>
      <c r="B63" s="471" t="s">
        <v>636</v>
      </c>
      <c r="C63" s="449">
        <f>SUM(C65:C69)</f>
        <v>0</v>
      </c>
      <c r="D63" s="450">
        <v>1</v>
      </c>
      <c r="E63" s="449">
        <f>SUM(E66:E69)</f>
        <v>0</v>
      </c>
    </row>
    <row r="64" spans="1:5" ht="12.75">
      <c r="A64" s="451"/>
      <c r="B64" s="471"/>
      <c r="C64" s="480"/>
      <c r="D64" s="450"/>
      <c r="E64" s="462"/>
    </row>
    <row r="65" spans="1:5" ht="12.75">
      <c r="A65" s="454" t="s">
        <v>637</v>
      </c>
      <c r="B65" s="489"/>
      <c r="C65" s="456"/>
      <c r="D65" s="450">
        <v>0</v>
      </c>
      <c r="E65" s="456"/>
    </row>
    <row r="66" spans="1:5" ht="12.75">
      <c r="A66" s="454" t="s">
        <v>638</v>
      </c>
      <c r="B66" s="489"/>
      <c r="C66" s="456"/>
      <c r="D66" s="450">
        <v>0.1</v>
      </c>
      <c r="E66" s="459">
        <f>C66*D66</f>
        <v>0</v>
      </c>
    </row>
    <row r="67" spans="1:5" ht="12.75">
      <c r="A67" s="454" t="s">
        <v>639</v>
      </c>
      <c r="B67" s="489"/>
      <c r="C67" s="456"/>
      <c r="D67" s="450">
        <v>0.2</v>
      </c>
      <c r="E67" s="459">
        <f>C67*D67</f>
        <v>0</v>
      </c>
    </row>
    <row r="68" spans="1:5" ht="12.75">
      <c r="A68" s="454" t="s">
        <v>640</v>
      </c>
      <c r="B68" s="489"/>
      <c r="C68" s="456"/>
      <c r="D68" s="450">
        <v>0.5</v>
      </c>
      <c r="E68" s="459">
        <f>C68*D68</f>
        <v>0</v>
      </c>
    </row>
    <row r="69" spans="1:5" ht="12.75">
      <c r="A69" s="454" t="s">
        <v>641</v>
      </c>
      <c r="B69" s="490"/>
      <c r="C69" s="460"/>
      <c r="D69" s="450">
        <v>1</v>
      </c>
      <c r="E69" s="449">
        <f>C69*D69</f>
        <v>0</v>
      </c>
    </row>
    <row r="70" spans="1:5" ht="12.75">
      <c r="A70" s="484" t="s">
        <v>642</v>
      </c>
      <c r="B70" s="491"/>
      <c r="C70" s="492"/>
      <c r="D70" s="487">
        <v>1.5</v>
      </c>
      <c r="E70" s="493">
        <f>C70*D70</f>
        <v>0</v>
      </c>
    </row>
    <row r="71" spans="1:5" ht="12.75">
      <c r="A71" s="451"/>
      <c r="B71" s="293"/>
      <c r="C71" s="482"/>
      <c r="D71" s="293"/>
      <c r="E71" s="453"/>
    </row>
    <row r="72" spans="1:5" ht="12.75">
      <c r="A72" s="454" t="s">
        <v>643</v>
      </c>
      <c r="B72" s="448" t="s">
        <v>644</v>
      </c>
      <c r="C72" s="449">
        <f>SUM(C74:C79)</f>
        <v>0</v>
      </c>
      <c r="D72" s="497"/>
      <c r="E72" s="449">
        <f>SUM(E76:E79)</f>
        <v>0</v>
      </c>
    </row>
    <row r="73" spans="1:5" ht="12.75">
      <c r="A73" s="451"/>
      <c r="B73" s="448"/>
      <c r="C73" s="480"/>
      <c r="D73" s="450"/>
      <c r="E73" s="462"/>
    </row>
    <row r="74" spans="1:5" ht="25.5">
      <c r="A74" s="454" t="s">
        <v>645</v>
      </c>
      <c r="B74" s="498" t="s">
        <v>646</v>
      </c>
      <c r="C74" s="456"/>
      <c r="D74" s="499" t="s">
        <v>647</v>
      </c>
      <c r="E74" s="462"/>
    </row>
    <row r="75" spans="1:5" ht="12.75">
      <c r="A75" s="454" t="s">
        <v>648</v>
      </c>
      <c r="B75" s="500" t="s">
        <v>649</v>
      </c>
      <c r="C75" s="456"/>
      <c r="D75" s="450">
        <v>0</v>
      </c>
      <c r="E75" s="456"/>
    </row>
    <row r="76" spans="1:5" ht="12.75">
      <c r="A76" s="454" t="s">
        <v>650</v>
      </c>
      <c r="B76" s="500" t="s">
        <v>649</v>
      </c>
      <c r="C76" s="456"/>
      <c r="D76" s="450">
        <v>0.1</v>
      </c>
      <c r="E76" s="459">
        <f>C76*D76</f>
        <v>0</v>
      </c>
    </row>
    <row r="77" spans="1:5" ht="12.75">
      <c r="A77" s="454" t="s">
        <v>651</v>
      </c>
      <c r="B77" s="500" t="s">
        <v>649</v>
      </c>
      <c r="C77" s="456"/>
      <c r="D77" s="450">
        <v>0.2</v>
      </c>
      <c r="E77" s="459">
        <f>C77*D77</f>
        <v>0</v>
      </c>
    </row>
    <row r="78" spans="1:5" ht="12.75">
      <c r="A78" s="454" t="s">
        <v>652</v>
      </c>
      <c r="B78" s="500" t="s">
        <v>649</v>
      </c>
      <c r="C78" s="456"/>
      <c r="D78" s="450">
        <v>0.5</v>
      </c>
      <c r="E78" s="459">
        <f>C78*D78</f>
        <v>0</v>
      </c>
    </row>
    <row r="79" spans="1:5" ht="12.75">
      <c r="A79" s="454" t="s">
        <v>653</v>
      </c>
      <c r="B79" s="500" t="s">
        <v>649</v>
      </c>
      <c r="C79" s="460"/>
      <c r="D79" s="450">
        <v>1</v>
      </c>
      <c r="E79" s="449">
        <f>C79*D79</f>
        <v>0</v>
      </c>
    </row>
    <row r="80" spans="1:5" ht="12.75">
      <c r="A80" s="451"/>
      <c r="B80" s="293"/>
      <c r="C80" s="482"/>
      <c r="D80" s="293"/>
      <c r="E80" s="453"/>
    </row>
    <row r="81" spans="1:5" ht="12.75">
      <c r="A81" s="454" t="s">
        <v>654</v>
      </c>
      <c r="B81" s="448" t="s">
        <v>655</v>
      </c>
      <c r="C81" s="449">
        <f>SUM(C83:C88)</f>
        <v>0</v>
      </c>
      <c r="D81" s="450"/>
      <c r="E81" s="449">
        <f>SUM(E85:E88)</f>
        <v>0</v>
      </c>
    </row>
    <row r="82" spans="1:5" ht="12.75">
      <c r="A82" s="451"/>
      <c r="B82" s="448"/>
      <c r="C82" s="480"/>
      <c r="D82" s="450"/>
      <c r="E82" s="462"/>
    </row>
    <row r="83" spans="1:5" ht="25.5">
      <c r="A83" s="454" t="s">
        <v>656</v>
      </c>
      <c r="B83" s="498" t="s">
        <v>657</v>
      </c>
      <c r="C83" s="460"/>
      <c r="D83" s="499" t="s">
        <v>647</v>
      </c>
      <c r="E83" s="462"/>
    </row>
    <row r="84" spans="1:5" ht="12.75">
      <c r="A84" s="454" t="s">
        <v>658</v>
      </c>
      <c r="B84" s="500" t="s">
        <v>649</v>
      </c>
      <c r="C84" s="456"/>
      <c r="D84" s="450">
        <v>0</v>
      </c>
      <c r="E84" s="456"/>
    </row>
    <row r="85" spans="1:5" ht="12.75">
      <c r="A85" s="454" t="s">
        <v>659</v>
      </c>
      <c r="B85" s="500" t="s">
        <v>649</v>
      </c>
      <c r="C85" s="456"/>
      <c r="D85" s="450">
        <v>0.1</v>
      </c>
      <c r="E85" s="459">
        <f>C85*D85</f>
        <v>0</v>
      </c>
    </row>
    <row r="86" spans="1:5" ht="12.75">
      <c r="A86" s="454" t="s">
        <v>660</v>
      </c>
      <c r="B86" s="500" t="s">
        <v>649</v>
      </c>
      <c r="C86" s="456"/>
      <c r="D86" s="450">
        <v>0.2</v>
      </c>
      <c r="E86" s="459">
        <f>C86*D86</f>
        <v>0</v>
      </c>
    </row>
    <row r="87" spans="1:5" ht="12.75">
      <c r="A87" s="454" t="s">
        <v>661</v>
      </c>
      <c r="B87" s="500" t="s">
        <v>649</v>
      </c>
      <c r="C87" s="456"/>
      <c r="D87" s="450">
        <v>0.5</v>
      </c>
      <c r="E87" s="459">
        <f>C87*D87</f>
        <v>0</v>
      </c>
    </row>
    <row r="88" spans="1:5" ht="12.75">
      <c r="A88" s="454" t="s">
        <v>662</v>
      </c>
      <c r="B88" s="500" t="s">
        <v>649</v>
      </c>
      <c r="C88" s="460"/>
      <c r="D88" s="450">
        <v>1</v>
      </c>
      <c r="E88" s="449">
        <f>C88*D88</f>
        <v>0</v>
      </c>
    </row>
    <row r="89" spans="1:5" ht="12.75">
      <c r="A89" s="484" t="s">
        <v>663</v>
      </c>
      <c r="B89" s="501" t="s">
        <v>649</v>
      </c>
      <c r="C89" s="492"/>
      <c r="D89" s="487">
        <v>1.5</v>
      </c>
      <c r="E89" s="493">
        <f>C89*D89</f>
        <v>0</v>
      </c>
    </row>
    <row r="90" spans="1:5" ht="12.75">
      <c r="A90" s="451"/>
      <c r="B90" s="500"/>
      <c r="C90" s="480"/>
      <c r="D90" s="450"/>
      <c r="E90" s="462"/>
    </row>
    <row r="91" spans="1:5" ht="25.5">
      <c r="A91" s="454" t="s">
        <v>664</v>
      </c>
      <c r="B91" s="471" t="s">
        <v>665</v>
      </c>
      <c r="C91" s="449">
        <f>SUM(C93:C98)</f>
        <v>0</v>
      </c>
      <c r="D91" s="450"/>
      <c r="E91" s="449">
        <f>SUM(E95:E98)</f>
        <v>0</v>
      </c>
    </row>
    <row r="92" spans="1:5" ht="12.75">
      <c r="A92" s="451"/>
      <c r="B92" s="471"/>
      <c r="C92" s="480"/>
      <c r="D92" s="450"/>
      <c r="E92" s="462"/>
    </row>
    <row r="93" spans="1:5" ht="25.5">
      <c r="A93" s="454" t="s">
        <v>666</v>
      </c>
      <c r="B93" s="498" t="s">
        <v>667</v>
      </c>
      <c r="C93" s="460"/>
      <c r="D93" s="499" t="s">
        <v>647</v>
      </c>
      <c r="E93" s="462"/>
    </row>
    <row r="94" spans="1:5" ht="12.75">
      <c r="A94" s="454" t="s">
        <v>668</v>
      </c>
      <c r="B94" s="500" t="s">
        <v>649</v>
      </c>
      <c r="C94" s="456"/>
      <c r="D94" s="450">
        <v>0</v>
      </c>
      <c r="E94" s="456"/>
    </row>
    <row r="95" spans="1:5" ht="12.75">
      <c r="A95" s="454" t="s">
        <v>669</v>
      </c>
      <c r="B95" s="500" t="s">
        <v>649</v>
      </c>
      <c r="C95" s="456"/>
      <c r="D95" s="450">
        <v>0.1</v>
      </c>
      <c r="E95" s="459">
        <f>C95*D95</f>
        <v>0</v>
      </c>
    </row>
    <row r="96" spans="1:5" ht="12.75">
      <c r="A96" s="454" t="s">
        <v>670</v>
      </c>
      <c r="B96" s="500" t="s">
        <v>649</v>
      </c>
      <c r="C96" s="456"/>
      <c r="D96" s="450">
        <v>0.2</v>
      </c>
      <c r="E96" s="459">
        <f>C96*D96</f>
        <v>0</v>
      </c>
    </row>
    <row r="97" spans="1:5" ht="12.75">
      <c r="A97" s="454" t="s">
        <v>671</v>
      </c>
      <c r="B97" s="500" t="s">
        <v>649</v>
      </c>
      <c r="C97" s="456"/>
      <c r="D97" s="450">
        <v>0.5</v>
      </c>
      <c r="E97" s="459">
        <f>C97*D97</f>
        <v>0</v>
      </c>
    </row>
    <row r="98" spans="1:5" ht="12.75">
      <c r="A98" s="454" t="s">
        <v>672</v>
      </c>
      <c r="B98" s="500" t="s">
        <v>649</v>
      </c>
      <c r="C98" s="460"/>
      <c r="D98" s="450">
        <v>1</v>
      </c>
      <c r="E98" s="449">
        <f>C98*D98</f>
        <v>0</v>
      </c>
    </row>
    <row r="99" spans="1:5" ht="12.75">
      <c r="A99" s="484" t="s">
        <v>673</v>
      </c>
      <c r="B99" s="501" t="s">
        <v>649</v>
      </c>
      <c r="C99" s="492"/>
      <c r="D99" s="487">
        <v>1.5</v>
      </c>
      <c r="E99" s="493">
        <f>C99*D99</f>
        <v>0</v>
      </c>
    </row>
    <row r="100" spans="1:5" ht="12.75">
      <c r="A100" s="451"/>
      <c r="B100" s="293"/>
      <c r="C100" s="482"/>
      <c r="D100" s="293"/>
      <c r="E100" s="453"/>
    </row>
    <row r="101" spans="1:5" ht="12.75">
      <c r="A101" s="454" t="s">
        <v>674</v>
      </c>
      <c r="B101" s="448" t="s">
        <v>675</v>
      </c>
      <c r="C101" s="449">
        <f>SUM(C103:C108)</f>
        <v>0</v>
      </c>
      <c r="D101" s="450"/>
      <c r="E101" s="449">
        <f>SUM(E105:E108)</f>
        <v>0</v>
      </c>
    </row>
    <row r="102" spans="1:5" ht="12.75">
      <c r="A102" s="451"/>
      <c r="B102" s="471"/>
      <c r="C102" s="480"/>
      <c r="D102" s="450"/>
      <c r="E102" s="462"/>
    </row>
    <row r="103" spans="1:5" ht="25.5">
      <c r="A103" s="454" t="s">
        <v>676</v>
      </c>
      <c r="B103" s="498" t="s">
        <v>677</v>
      </c>
      <c r="C103" s="456"/>
      <c r="D103" s="499" t="s">
        <v>647</v>
      </c>
      <c r="E103" s="462"/>
    </row>
    <row r="104" spans="1:5" ht="12.75">
      <c r="A104" s="454" t="s">
        <v>678</v>
      </c>
      <c r="B104" s="500" t="s">
        <v>649</v>
      </c>
      <c r="C104" s="456"/>
      <c r="D104" s="450">
        <v>0</v>
      </c>
      <c r="E104" s="456"/>
    </row>
    <row r="105" spans="1:5" ht="12.75">
      <c r="A105" s="454" t="s">
        <v>679</v>
      </c>
      <c r="B105" s="500" t="s">
        <v>649</v>
      </c>
      <c r="C105" s="456"/>
      <c r="D105" s="450">
        <v>0.1</v>
      </c>
      <c r="E105" s="459">
        <f>C105*D105</f>
        <v>0</v>
      </c>
    </row>
    <row r="106" spans="1:5" ht="12.75">
      <c r="A106" s="454" t="s">
        <v>680</v>
      </c>
      <c r="B106" s="500" t="s">
        <v>649</v>
      </c>
      <c r="C106" s="456"/>
      <c r="D106" s="450">
        <v>0.2</v>
      </c>
      <c r="E106" s="459">
        <f>C106*D106</f>
        <v>0</v>
      </c>
    </row>
    <row r="107" spans="1:5" ht="12.75">
      <c r="A107" s="454" t="s">
        <v>681</v>
      </c>
      <c r="B107" s="500" t="s">
        <v>649</v>
      </c>
      <c r="C107" s="456"/>
      <c r="D107" s="450">
        <v>0.5</v>
      </c>
      <c r="E107" s="459">
        <f>C107*D107</f>
        <v>0</v>
      </c>
    </row>
    <row r="108" spans="1:5" ht="12.75">
      <c r="A108" s="454" t="s">
        <v>682</v>
      </c>
      <c r="B108" s="500" t="s">
        <v>649</v>
      </c>
      <c r="C108" s="456"/>
      <c r="D108" s="450">
        <v>1</v>
      </c>
      <c r="E108" s="449">
        <f>C108*D108</f>
        <v>0</v>
      </c>
    </row>
    <row r="109" spans="1:5" ht="12.75">
      <c r="A109" s="484" t="s">
        <v>683</v>
      </c>
      <c r="B109" s="501" t="s">
        <v>649</v>
      </c>
      <c r="C109" s="492"/>
      <c r="D109" s="487">
        <v>1.5</v>
      </c>
      <c r="E109" s="493">
        <f>C109*D109</f>
        <v>0</v>
      </c>
    </row>
    <row r="111" spans="1:3" ht="12.75">
      <c r="A111" s="204"/>
      <c r="B111" s="293" t="str">
        <f>'R1.B2'!A48</f>
        <v>ответ. Лицо:  исполнитель     подпись: ____________________</v>
      </c>
      <c r="C111" s="293"/>
    </row>
    <row r="112" spans="1:3" ht="12.75">
      <c r="A112" s="240"/>
      <c r="B112" s="293"/>
      <c r="C112" s="293"/>
    </row>
  </sheetData>
  <sheetProtection password="B2D8" sheet="1" objects="1" scenarios="1"/>
  <mergeCells count="3">
    <mergeCell ref="C3:E3"/>
    <mergeCell ref="A8:A9"/>
    <mergeCell ref="B8:B9"/>
  </mergeCells>
  <dataValidations count="2">
    <dataValidation operator="greaterThanOrEqual" allowBlank="1" showInputMessage="1" showErrorMessage="1" sqref="C74:C79 C83:C89 C93:C99 C103:C109 E11:E109 C65:C70 C56:C61 C45:C52 C29:C34 C21:C25 C13:C17 C27 C38:C43 C54 C63 C19"/>
    <dataValidation type="whole" operator="greaterThanOrEqual" allowBlank="1" showInputMessage="1" showErrorMessage="1" sqref="C101 C72:D72 C91 C81 C36 C11">
      <formula1>0</formula1>
    </dataValidation>
  </dataValidations>
  <printOptions horizontalCentered="1"/>
  <pageMargins left="0.31496062992125984" right="0.2362204724409449" top="0.9448818897637796" bottom="0.35433070866141736" header="0.35433070866141736" footer="0.15748031496062992"/>
  <pageSetup fitToHeight="0" horizontalDpi="600" verticalDpi="600" orientation="portrait" paperSize="9" scale="70" r:id="rId1"/>
  <rowBreaks count="1" manualBreakCount="1">
    <brk id="80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1:E71"/>
  <sheetViews>
    <sheetView view="pageBreakPreview" zoomScaleSheetLayoutView="100" zoomScalePageLayoutView="0" workbookViewId="0" topLeftCell="A40">
      <selection activeCell="C30" sqref="C30:C35"/>
    </sheetView>
  </sheetViews>
  <sheetFormatPr defaultColWidth="9.140625" defaultRowHeight="12.75"/>
  <cols>
    <col min="1" max="1" width="6.7109375" style="293" customWidth="1"/>
    <col min="2" max="2" width="65.7109375" style="293" customWidth="1"/>
    <col min="3" max="5" width="15.7109375" style="293" customWidth="1"/>
    <col min="6" max="16384" width="9.140625" style="293" customWidth="1"/>
  </cols>
  <sheetData>
    <row r="1" spans="1:5" ht="12.75">
      <c r="A1" s="292">
        <f>Титульный!A27</f>
        <v>0</v>
      </c>
      <c r="B1" s="292"/>
      <c r="C1" s="204" t="s">
        <v>108</v>
      </c>
      <c r="D1" s="481"/>
      <c r="E1" s="292"/>
    </row>
    <row r="2" spans="1:5" ht="12.75">
      <c r="A2" s="204" t="str">
        <f>Титульный!D26</f>
        <v>Исламское Окно</v>
      </c>
      <c r="B2" s="204"/>
      <c r="C2" s="204" t="s">
        <v>109</v>
      </c>
      <c r="D2" s="481"/>
      <c r="E2" s="292"/>
    </row>
    <row r="3" spans="3:5" ht="12.75">
      <c r="C3" s="891">
        <f>Титульный!C18</f>
        <v>44958</v>
      </c>
      <c r="D3" s="891"/>
      <c r="E3" s="891"/>
    </row>
    <row r="4" ht="12.75">
      <c r="A4" s="440"/>
    </row>
    <row r="5" ht="12.75">
      <c r="A5" s="441" t="s">
        <v>684</v>
      </c>
    </row>
    <row r="6" spans="1:2" ht="12.75">
      <c r="A6" s="440"/>
      <c r="B6" s="441"/>
    </row>
    <row r="7" ht="12.75">
      <c r="E7" s="502" t="s">
        <v>447</v>
      </c>
    </row>
    <row r="8" spans="1:5" ht="12.75">
      <c r="A8" s="957" t="s">
        <v>500</v>
      </c>
      <c r="B8" s="959" t="s">
        <v>501</v>
      </c>
      <c r="C8" s="443" t="s">
        <v>502</v>
      </c>
      <c r="D8" s="443" t="s">
        <v>503</v>
      </c>
      <c r="E8" s="443" t="s">
        <v>504</v>
      </c>
    </row>
    <row r="9" spans="1:5" ht="12.75">
      <c r="A9" s="958"/>
      <c r="B9" s="960"/>
      <c r="C9" s="444" t="s">
        <v>505</v>
      </c>
      <c r="D9" s="444" t="s">
        <v>506</v>
      </c>
      <c r="E9" s="444" t="s">
        <v>507</v>
      </c>
    </row>
    <row r="10" spans="1:5" ht="12.75">
      <c r="A10" s="445"/>
      <c r="B10" s="441"/>
      <c r="C10" s="446"/>
      <c r="D10" s="446"/>
      <c r="E10" s="446"/>
    </row>
    <row r="11" spans="1:5" ht="12.75">
      <c r="A11" s="454" t="s">
        <v>685</v>
      </c>
      <c r="B11" s="503" t="s">
        <v>686</v>
      </c>
      <c r="C11" s="449">
        <f>SUM(C13:C17)</f>
        <v>0</v>
      </c>
      <c r="D11" s="450"/>
      <c r="E11" s="449">
        <f>SUM(E14:E17)</f>
        <v>0</v>
      </c>
    </row>
    <row r="12" spans="1:5" ht="12.75">
      <c r="A12" s="451"/>
      <c r="B12" s="448"/>
      <c r="C12" s="470"/>
      <c r="D12" s="450"/>
      <c r="E12" s="462"/>
    </row>
    <row r="13" spans="1:5" ht="12.75">
      <c r="A13" s="454" t="s">
        <v>687</v>
      </c>
      <c r="B13" s="489"/>
      <c r="C13" s="456"/>
      <c r="D13" s="450">
        <v>0</v>
      </c>
      <c r="E13" s="457"/>
    </row>
    <row r="14" spans="1:5" ht="12.75">
      <c r="A14" s="454" t="s">
        <v>688</v>
      </c>
      <c r="B14" s="489"/>
      <c r="C14" s="456"/>
      <c r="D14" s="450">
        <v>0.1</v>
      </c>
      <c r="E14" s="449">
        <f>C14*D14</f>
        <v>0</v>
      </c>
    </row>
    <row r="15" spans="1:5" ht="12.75">
      <c r="A15" s="454" t="s">
        <v>689</v>
      </c>
      <c r="B15" s="489"/>
      <c r="C15" s="456"/>
      <c r="D15" s="450">
        <v>0.2</v>
      </c>
      <c r="E15" s="449">
        <f>C15*D15</f>
        <v>0</v>
      </c>
    </row>
    <row r="16" spans="1:5" ht="12.75">
      <c r="A16" s="454" t="s">
        <v>690</v>
      </c>
      <c r="B16" s="489"/>
      <c r="C16" s="456"/>
      <c r="D16" s="450">
        <v>0.5</v>
      </c>
      <c r="E16" s="459">
        <f>C16*D16</f>
        <v>0</v>
      </c>
    </row>
    <row r="17" spans="1:5" ht="12.75">
      <c r="A17" s="454" t="s">
        <v>691</v>
      </c>
      <c r="B17" s="489"/>
      <c r="C17" s="456"/>
      <c r="D17" s="450">
        <v>1</v>
      </c>
      <c r="E17" s="449">
        <f>C17*D17</f>
        <v>0</v>
      </c>
    </row>
    <row r="18" spans="1:5" ht="12.75">
      <c r="A18" s="451"/>
      <c r="B18" s="483"/>
      <c r="C18" s="461"/>
      <c r="D18" s="450"/>
      <c r="E18" s="462"/>
    </row>
    <row r="19" spans="1:5" ht="12.75">
      <c r="A19" s="454" t="s">
        <v>692</v>
      </c>
      <c r="B19" s="503" t="s">
        <v>693</v>
      </c>
      <c r="C19" s="449">
        <f>SUM(C21:C26)</f>
        <v>0</v>
      </c>
      <c r="D19" s="450"/>
      <c r="E19" s="449">
        <f>SUM(E22:E25)</f>
        <v>0</v>
      </c>
    </row>
    <row r="20" spans="1:5" ht="12.75">
      <c r="A20" s="451"/>
      <c r="B20" s="471"/>
      <c r="C20" s="461"/>
      <c r="D20" s="450"/>
      <c r="E20" s="462"/>
    </row>
    <row r="21" spans="1:5" ht="12.75">
      <c r="A21" s="454" t="s">
        <v>694</v>
      </c>
      <c r="B21" s="489"/>
      <c r="C21" s="460"/>
      <c r="D21" s="450">
        <v>0</v>
      </c>
      <c r="E21" s="457"/>
    </row>
    <row r="22" spans="1:5" ht="12.75">
      <c r="A22" s="454" t="s">
        <v>695</v>
      </c>
      <c r="B22" s="489"/>
      <c r="C22" s="460"/>
      <c r="D22" s="450">
        <v>0.1</v>
      </c>
      <c r="E22" s="449">
        <f>C22*D22</f>
        <v>0</v>
      </c>
    </row>
    <row r="23" spans="1:5" ht="12.75">
      <c r="A23" s="454" t="s">
        <v>696</v>
      </c>
      <c r="B23" s="490"/>
      <c r="C23" s="460"/>
      <c r="D23" s="450">
        <v>0.2</v>
      </c>
      <c r="E23" s="449">
        <f>C23*D23</f>
        <v>0</v>
      </c>
    </row>
    <row r="24" spans="1:5" ht="12.75">
      <c r="A24" s="454" t="s">
        <v>697</v>
      </c>
      <c r="B24" s="490"/>
      <c r="C24" s="456"/>
      <c r="D24" s="450">
        <v>0.5</v>
      </c>
      <c r="E24" s="459">
        <f>C24*D24</f>
        <v>0</v>
      </c>
    </row>
    <row r="25" spans="1:5" ht="12.75">
      <c r="A25" s="454" t="s">
        <v>698</v>
      </c>
      <c r="B25" s="490"/>
      <c r="C25" s="460"/>
      <c r="D25" s="450">
        <v>1</v>
      </c>
      <c r="E25" s="449">
        <f>C25*D25</f>
        <v>0</v>
      </c>
    </row>
    <row r="26" spans="1:5" ht="12.75">
      <c r="A26" s="454" t="s">
        <v>699</v>
      </c>
      <c r="B26" s="490"/>
      <c r="C26" s="460"/>
      <c r="D26" s="450">
        <v>1.5</v>
      </c>
      <c r="E26" s="449">
        <f>C26*D26</f>
        <v>0</v>
      </c>
    </row>
    <row r="27" spans="1:5" ht="12.75">
      <c r="A27" s="451"/>
      <c r="B27" s="483"/>
      <c r="C27" s="461"/>
      <c r="D27" s="450"/>
      <c r="E27" s="462"/>
    </row>
    <row r="28" spans="1:5" ht="25.5">
      <c r="A28" s="454" t="s">
        <v>700</v>
      </c>
      <c r="B28" s="471" t="s">
        <v>701</v>
      </c>
      <c r="C28" s="449">
        <f>SUM(C30:C35)</f>
        <v>0</v>
      </c>
      <c r="D28" s="450"/>
      <c r="E28" s="449">
        <f>SUM(E31:E34)</f>
        <v>0</v>
      </c>
    </row>
    <row r="29" spans="1:5" ht="12.75">
      <c r="A29" s="451"/>
      <c r="B29" s="471"/>
      <c r="C29" s="461"/>
      <c r="D29" s="450"/>
      <c r="E29" s="462"/>
    </row>
    <row r="30" spans="1:5" ht="12.75">
      <c r="A30" s="454" t="s">
        <v>702</v>
      </c>
      <c r="B30" s="489"/>
      <c r="C30" s="460"/>
      <c r="D30" s="450">
        <v>0</v>
      </c>
      <c r="E30" s="457"/>
    </row>
    <row r="31" spans="1:5" ht="12.75">
      <c r="A31" s="454" t="s">
        <v>703</v>
      </c>
      <c r="B31" s="489"/>
      <c r="C31" s="460"/>
      <c r="D31" s="450">
        <v>0.1</v>
      </c>
      <c r="E31" s="449">
        <f>C31*D31</f>
        <v>0</v>
      </c>
    </row>
    <row r="32" spans="1:5" ht="12.75">
      <c r="A32" s="454" t="s">
        <v>704</v>
      </c>
      <c r="B32" s="490"/>
      <c r="C32" s="460"/>
      <c r="D32" s="450">
        <v>0.2</v>
      </c>
      <c r="E32" s="449">
        <f>C32*D32</f>
        <v>0</v>
      </c>
    </row>
    <row r="33" spans="1:5" ht="12.75">
      <c r="A33" s="454" t="s">
        <v>705</v>
      </c>
      <c r="B33" s="490"/>
      <c r="C33" s="456"/>
      <c r="D33" s="450">
        <v>0.5</v>
      </c>
      <c r="E33" s="459">
        <f>C33*D33</f>
        <v>0</v>
      </c>
    </row>
    <row r="34" spans="1:5" ht="12.75">
      <c r="A34" s="454" t="s">
        <v>706</v>
      </c>
      <c r="B34" s="490"/>
      <c r="C34" s="460"/>
      <c r="D34" s="450">
        <v>1</v>
      </c>
      <c r="E34" s="449">
        <f>C34*D34</f>
        <v>0</v>
      </c>
    </row>
    <row r="35" spans="1:5" ht="12.75">
      <c r="A35" s="454" t="s">
        <v>707</v>
      </c>
      <c r="B35" s="490"/>
      <c r="C35" s="460"/>
      <c r="D35" s="450">
        <v>1.5</v>
      </c>
      <c r="E35" s="449">
        <f>C35*D35</f>
        <v>0</v>
      </c>
    </row>
    <row r="36" spans="1:5" ht="12.75">
      <c r="A36" s="451"/>
      <c r="B36" s="483"/>
      <c r="C36" s="461"/>
      <c r="D36" s="450"/>
      <c r="E36" s="462"/>
    </row>
    <row r="37" spans="1:5" ht="12.75">
      <c r="A37" s="454" t="s">
        <v>708</v>
      </c>
      <c r="B37" s="471" t="s">
        <v>709</v>
      </c>
      <c r="C37" s="449">
        <f>SUM(C39:C43)</f>
        <v>0</v>
      </c>
      <c r="D37" s="450"/>
      <c r="E37" s="449">
        <f>SUM(E40:E43)</f>
        <v>0</v>
      </c>
    </row>
    <row r="38" spans="1:5" ht="12.75">
      <c r="A38" s="451"/>
      <c r="B38" s="471"/>
      <c r="C38" s="461"/>
      <c r="D38" s="450"/>
      <c r="E38" s="462"/>
    </row>
    <row r="39" spans="1:5" ht="12.75">
      <c r="A39" s="454" t="s">
        <v>710</v>
      </c>
      <c r="B39" s="489"/>
      <c r="C39" s="460"/>
      <c r="D39" s="450">
        <v>0</v>
      </c>
      <c r="E39" s="457"/>
    </row>
    <row r="40" spans="1:5" ht="12.75">
      <c r="A40" s="454" t="s">
        <v>711</v>
      </c>
      <c r="B40" s="489"/>
      <c r="C40" s="460"/>
      <c r="D40" s="450">
        <v>0.1</v>
      </c>
      <c r="E40" s="449">
        <f>C40*D40</f>
        <v>0</v>
      </c>
    </row>
    <row r="41" spans="1:5" ht="12.75">
      <c r="A41" s="454" t="s">
        <v>712</v>
      </c>
      <c r="B41" s="490"/>
      <c r="C41" s="460"/>
      <c r="D41" s="450">
        <v>0.2</v>
      </c>
      <c r="E41" s="449">
        <f>C41*D41</f>
        <v>0</v>
      </c>
    </row>
    <row r="42" spans="1:5" ht="12.75">
      <c r="A42" s="454" t="s">
        <v>713</v>
      </c>
      <c r="B42" s="490"/>
      <c r="C42" s="456"/>
      <c r="D42" s="450">
        <v>0.5</v>
      </c>
      <c r="E42" s="459">
        <f>C42*D42</f>
        <v>0</v>
      </c>
    </row>
    <row r="43" spans="1:5" ht="12.75">
      <c r="A43" s="454" t="s">
        <v>714</v>
      </c>
      <c r="B43" s="490"/>
      <c r="C43" s="460"/>
      <c r="D43" s="450">
        <v>1</v>
      </c>
      <c r="E43" s="449">
        <f>C43*D43</f>
        <v>0</v>
      </c>
    </row>
    <row r="44" spans="1:5" ht="12.75">
      <c r="A44" s="451"/>
      <c r="B44" s="483"/>
      <c r="C44" s="461"/>
      <c r="D44" s="450"/>
      <c r="E44" s="462"/>
    </row>
    <row r="45" spans="1:5" ht="12.75">
      <c r="A45" s="454" t="s">
        <v>715</v>
      </c>
      <c r="B45" s="471" t="s">
        <v>716</v>
      </c>
      <c r="C45" s="449">
        <f>SUM(C47:C51)</f>
        <v>0</v>
      </c>
      <c r="D45" s="450"/>
      <c r="E45" s="449">
        <f>SUM(E48:E51)</f>
        <v>0</v>
      </c>
    </row>
    <row r="46" spans="1:5" ht="12.75">
      <c r="A46" s="451"/>
      <c r="B46" s="471"/>
      <c r="C46" s="461"/>
      <c r="D46" s="450"/>
      <c r="E46" s="462"/>
    </row>
    <row r="47" spans="1:5" ht="12.75">
      <c r="A47" s="454" t="s">
        <v>717</v>
      </c>
      <c r="B47" s="489"/>
      <c r="C47" s="460"/>
      <c r="D47" s="450">
        <v>0</v>
      </c>
      <c r="E47" s="457"/>
    </row>
    <row r="48" spans="1:5" ht="12.75">
      <c r="A48" s="454" t="s">
        <v>718</v>
      </c>
      <c r="B48" s="489"/>
      <c r="C48" s="460"/>
      <c r="D48" s="450">
        <v>0.1</v>
      </c>
      <c r="E48" s="449">
        <f>C48*D48</f>
        <v>0</v>
      </c>
    </row>
    <row r="49" spans="1:5" ht="12.75">
      <c r="A49" s="454" t="s">
        <v>719</v>
      </c>
      <c r="B49" s="490"/>
      <c r="C49" s="460"/>
      <c r="D49" s="450">
        <v>0.2</v>
      </c>
      <c r="E49" s="449">
        <f>C49*D49</f>
        <v>0</v>
      </c>
    </row>
    <row r="50" spans="1:5" ht="12.75">
      <c r="A50" s="454" t="s">
        <v>720</v>
      </c>
      <c r="B50" s="490"/>
      <c r="C50" s="456"/>
      <c r="D50" s="450">
        <v>0.5</v>
      </c>
      <c r="E50" s="459">
        <f>C50*D50</f>
        <v>0</v>
      </c>
    </row>
    <row r="51" spans="1:5" ht="12.75">
      <c r="A51" s="454" t="s">
        <v>721</v>
      </c>
      <c r="B51" s="490"/>
      <c r="C51" s="460"/>
      <c r="D51" s="450">
        <v>1</v>
      </c>
      <c r="E51" s="449">
        <f>C51*D51</f>
        <v>0</v>
      </c>
    </row>
    <row r="52" spans="1:5" ht="12.75">
      <c r="A52" s="451"/>
      <c r="C52" s="452"/>
      <c r="E52" s="453"/>
    </row>
    <row r="53" spans="1:5" ht="25.5">
      <c r="A53" s="454" t="s">
        <v>722</v>
      </c>
      <c r="B53" s="471" t="s">
        <v>723</v>
      </c>
      <c r="C53" s="449">
        <f>SUM(C55:C59)</f>
        <v>0</v>
      </c>
      <c r="D53" s="497"/>
      <c r="E53" s="449">
        <f>SUM(E56:E59)</f>
        <v>0</v>
      </c>
    </row>
    <row r="54" spans="1:5" ht="12.75">
      <c r="A54" s="451"/>
      <c r="B54" s="471"/>
      <c r="C54" s="461"/>
      <c r="D54" s="450"/>
      <c r="E54" s="462"/>
    </row>
    <row r="55" spans="1:5" ht="12.75">
      <c r="A55" s="454" t="s">
        <v>724</v>
      </c>
      <c r="B55" s="489"/>
      <c r="C55" s="460"/>
      <c r="D55" s="450">
        <v>0</v>
      </c>
      <c r="E55" s="457"/>
    </row>
    <row r="56" spans="1:5" ht="12.75">
      <c r="A56" s="454" t="s">
        <v>725</v>
      </c>
      <c r="B56" s="489"/>
      <c r="C56" s="460"/>
      <c r="D56" s="450">
        <v>0.1</v>
      </c>
      <c r="E56" s="449">
        <f>C56*D56</f>
        <v>0</v>
      </c>
    </row>
    <row r="57" spans="1:5" ht="12.75">
      <c r="A57" s="454" t="s">
        <v>726</v>
      </c>
      <c r="B57" s="490"/>
      <c r="C57" s="460"/>
      <c r="D57" s="450">
        <v>0.2</v>
      </c>
      <c r="E57" s="449">
        <f>C57*D57</f>
        <v>0</v>
      </c>
    </row>
    <row r="58" spans="1:5" ht="12.75">
      <c r="A58" s="454" t="s">
        <v>727</v>
      </c>
      <c r="B58" s="490"/>
      <c r="C58" s="456"/>
      <c r="D58" s="450">
        <v>0.5</v>
      </c>
      <c r="E58" s="459">
        <f>C58*D58</f>
        <v>0</v>
      </c>
    </row>
    <row r="59" spans="1:5" ht="12.75">
      <c r="A59" s="454" t="s">
        <v>728</v>
      </c>
      <c r="B59" s="490"/>
      <c r="C59" s="460"/>
      <c r="D59" s="450">
        <v>1</v>
      </c>
      <c r="E59" s="449">
        <f>C59*D59</f>
        <v>0</v>
      </c>
    </row>
    <row r="60" spans="1:5" ht="12.75">
      <c r="A60" s="451"/>
      <c r="C60" s="452"/>
      <c r="E60" s="453"/>
    </row>
    <row r="61" spans="1:5" ht="25.5">
      <c r="A61" s="454" t="s">
        <v>729</v>
      </c>
      <c r="B61" s="471" t="s">
        <v>730</v>
      </c>
      <c r="C61" s="468"/>
      <c r="D61" s="450">
        <v>1</v>
      </c>
      <c r="E61" s="449">
        <f>C61*D61</f>
        <v>0</v>
      </c>
    </row>
    <row r="62" spans="1:5" ht="12.75">
      <c r="A62" s="451"/>
      <c r="B62" s="471"/>
      <c r="C62" s="461"/>
      <c r="D62" s="450"/>
      <c r="E62" s="462"/>
    </row>
    <row r="63" spans="1:5" ht="25.5">
      <c r="A63" s="454" t="s">
        <v>731</v>
      </c>
      <c r="B63" s="471" t="s">
        <v>732</v>
      </c>
      <c r="C63" s="468"/>
      <c r="D63" s="450">
        <v>1</v>
      </c>
      <c r="E63" s="449">
        <f>C63*D63</f>
        <v>0</v>
      </c>
    </row>
    <row r="64" spans="1:5" ht="12.75">
      <c r="A64" s="451"/>
      <c r="B64" s="483"/>
      <c r="C64" s="461"/>
      <c r="D64" s="450"/>
      <c r="E64" s="462"/>
    </row>
    <row r="65" spans="1:5" ht="25.5">
      <c r="A65" s="454" t="s">
        <v>733</v>
      </c>
      <c r="B65" s="471" t="s">
        <v>734</v>
      </c>
      <c r="C65" s="449">
        <f>SUM(C67:C68)</f>
        <v>0</v>
      </c>
      <c r="D65" s="450"/>
      <c r="E65" s="449">
        <f>SUM(E67:E68)</f>
        <v>0</v>
      </c>
    </row>
    <row r="66" spans="1:5" ht="12.75">
      <c r="A66" s="451"/>
      <c r="C66" s="452"/>
      <c r="E66" s="453"/>
    </row>
    <row r="67" spans="1:5" ht="12.75">
      <c r="A67" s="454" t="s">
        <v>735</v>
      </c>
      <c r="B67" s="489"/>
      <c r="C67" s="460"/>
      <c r="D67" s="450">
        <v>0.5</v>
      </c>
      <c r="E67" s="449">
        <f>C67*D67</f>
        <v>0</v>
      </c>
    </row>
    <row r="68" spans="1:5" ht="12.75">
      <c r="A68" s="454" t="s">
        <v>736</v>
      </c>
      <c r="B68" s="490"/>
      <c r="C68" s="460"/>
      <c r="D68" s="450">
        <v>1</v>
      </c>
      <c r="E68" s="449">
        <f>C68*D68</f>
        <v>0</v>
      </c>
    </row>
    <row r="69" spans="1:5" ht="12.75">
      <c r="A69" s="451"/>
      <c r="B69" s="483"/>
      <c r="C69" s="461"/>
      <c r="D69" s="450"/>
      <c r="E69" s="462"/>
    </row>
    <row r="70" spans="1:5" ht="12.75">
      <c r="A70" s="451"/>
      <c r="B70" s="483" t="str">
        <f>'R1.B2'!A48</f>
        <v>ответ. Лицо:  исполнитель     подпись: ____________________</v>
      </c>
      <c r="C70" s="461"/>
      <c r="D70" s="450"/>
      <c r="E70" s="462"/>
    </row>
    <row r="71" spans="1:5" ht="12.75">
      <c r="A71" s="240"/>
      <c r="C71" s="461"/>
      <c r="D71" s="450"/>
      <c r="E71" s="462"/>
    </row>
  </sheetData>
  <sheetProtection password="B2D8" sheet="1" objects="1" scenarios="1"/>
  <mergeCells count="3">
    <mergeCell ref="C3:E3"/>
    <mergeCell ref="A8:A9"/>
    <mergeCell ref="B8:B9"/>
  </mergeCells>
  <dataValidations count="2">
    <dataValidation operator="greaterThanOrEqual" allowBlank="1" showInputMessage="1" showErrorMessage="1" sqref="C67:C68 C21:C26 C55:C59 C47:C51 C39:C43 C63 C13:C17 C61 E11:E71 C30:C35"/>
    <dataValidation type="whole" operator="greaterThanOrEqual" allowBlank="1" showInputMessage="1" showErrorMessage="1" sqref="C11 C28 C19 C65 C37 C45 C53:D53">
      <formula1>0</formula1>
    </dataValidation>
  </dataValidations>
  <printOptions horizontalCentered="1"/>
  <pageMargins left="0.39" right="0.42" top="0.91" bottom="0.33" header="0.5" footer="0.2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1:R54"/>
  <sheetViews>
    <sheetView showGridLines="0" view="pageBreakPreview" zoomScale="85" zoomScaleSheetLayoutView="85" zoomScalePageLayoutView="0" workbookViewId="0" topLeftCell="A40">
      <selection activeCell="A28" sqref="A28:B28"/>
    </sheetView>
  </sheetViews>
  <sheetFormatPr defaultColWidth="9.140625" defaultRowHeight="12.75"/>
  <cols>
    <col min="1" max="1" width="84.7109375" style="23" customWidth="1"/>
    <col min="2" max="2" width="12.7109375" style="20" customWidth="1"/>
    <col min="3" max="3" width="12.421875" style="20" customWidth="1"/>
    <col min="4" max="4" width="13.00390625" style="20" customWidth="1"/>
    <col min="5" max="16384" width="9.140625" style="20" customWidth="1"/>
  </cols>
  <sheetData>
    <row r="1" spans="1:2" ht="15.75">
      <c r="A1" s="18">
        <f>'[1]Титульный'!A27</f>
        <v>0</v>
      </c>
      <c r="B1" s="19" t="s">
        <v>108</v>
      </c>
    </row>
    <row r="2" spans="1:3" ht="15.75">
      <c r="A2" s="21" t="str">
        <f>Титульный!D26</f>
        <v>Исламское Окно</v>
      </c>
      <c r="B2" s="19" t="s">
        <v>109</v>
      </c>
      <c r="C2" s="22"/>
    </row>
    <row r="3" spans="2:4" ht="15.75">
      <c r="B3" s="882">
        <f>Титульный!C18</f>
        <v>44958</v>
      </c>
      <c r="C3" s="882"/>
      <c r="D3" s="882"/>
    </row>
    <row r="4" ht="15.75">
      <c r="C4" s="22"/>
    </row>
    <row r="5" spans="1:4" ht="15.75">
      <c r="A5" s="24"/>
      <c r="B5" s="25"/>
      <c r="C5" s="25"/>
      <c r="D5" s="25"/>
    </row>
    <row r="6" spans="1:18" ht="16.5" thickBot="1">
      <c r="A6" s="26"/>
      <c r="B6" s="25"/>
      <c r="C6" s="883" t="s">
        <v>110</v>
      </c>
      <c r="D6" s="883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4" ht="16.5" thickBot="1">
      <c r="A7" s="29" t="s">
        <v>111</v>
      </c>
      <c r="B7" s="30"/>
      <c r="C7" s="31" t="s">
        <v>112</v>
      </c>
      <c r="D7" s="32" t="s">
        <v>113</v>
      </c>
    </row>
    <row r="8" spans="1:4" ht="15.75">
      <c r="A8" s="33" t="s">
        <v>114</v>
      </c>
      <c r="B8" s="34"/>
      <c r="C8" s="35"/>
      <c r="D8" s="36"/>
    </row>
    <row r="9" spans="1:4" ht="15.75">
      <c r="A9" s="37" t="s">
        <v>115</v>
      </c>
      <c r="B9" s="38"/>
      <c r="C9" s="39">
        <f>SUM(C10:C13)</f>
        <v>0</v>
      </c>
      <c r="D9" s="39">
        <f>SUM(D10:D13)</f>
        <v>0</v>
      </c>
    </row>
    <row r="10" spans="1:4" ht="15.75">
      <c r="A10" s="40" t="s">
        <v>116</v>
      </c>
      <c r="B10" s="41"/>
      <c r="C10" s="55"/>
      <c r="D10" s="42"/>
    </row>
    <row r="11" spans="1:4" ht="15.75">
      <c r="A11" s="43" t="s">
        <v>117</v>
      </c>
      <c r="B11" s="44"/>
      <c r="C11" s="55"/>
      <c r="D11" s="42"/>
    </row>
    <row r="12" spans="1:4" ht="15.75" customHeight="1">
      <c r="A12" s="40" t="s">
        <v>118</v>
      </c>
      <c r="B12" s="41"/>
      <c r="C12" s="55"/>
      <c r="D12" s="42"/>
    </row>
    <row r="13" spans="1:4" ht="15.75">
      <c r="A13" s="43" t="s">
        <v>119</v>
      </c>
      <c r="B13" s="44"/>
      <c r="C13" s="39">
        <f>SUM(C14:C16)</f>
        <v>0</v>
      </c>
      <c r="D13" s="39">
        <f>SUM(D14:D16)</f>
        <v>0</v>
      </c>
    </row>
    <row r="14" spans="1:4" ht="15.75">
      <c r="A14" s="46" t="s">
        <v>120</v>
      </c>
      <c r="B14" s="47"/>
      <c r="C14" s="55"/>
      <c r="D14" s="48"/>
    </row>
    <row r="15" spans="1:4" ht="15.75">
      <c r="A15" s="49" t="s">
        <v>121</v>
      </c>
      <c r="B15" s="50"/>
      <c r="C15" s="51"/>
      <c r="D15" s="42"/>
    </row>
    <row r="16" spans="1:4" ht="15.75">
      <c r="A16" s="49" t="s">
        <v>122</v>
      </c>
      <c r="B16" s="52"/>
      <c r="C16" s="55"/>
      <c r="D16" s="48"/>
    </row>
    <row r="17" spans="1:4" ht="15.75">
      <c r="A17" s="37" t="s">
        <v>123</v>
      </c>
      <c r="B17" s="38"/>
      <c r="C17" s="39">
        <f>SUM(C18:C22)</f>
        <v>0</v>
      </c>
      <c r="D17" s="45">
        <f>SUM(D18:D22)</f>
        <v>0</v>
      </c>
    </row>
    <row r="18" spans="1:4" ht="15.75">
      <c r="A18" s="40" t="s">
        <v>124</v>
      </c>
      <c r="B18" s="41"/>
      <c r="C18" s="53"/>
      <c r="D18" s="42"/>
    </row>
    <row r="19" spans="1:4" ht="15.75">
      <c r="A19" s="43" t="s">
        <v>125</v>
      </c>
      <c r="B19" s="44"/>
      <c r="C19" s="55"/>
      <c r="D19" s="42"/>
    </row>
    <row r="20" spans="1:4" ht="15.75">
      <c r="A20" s="40" t="s">
        <v>126</v>
      </c>
      <c r="B20" s="41"/>
      <c r="C20" s="55"/>
      <c r="D20" s="48"/>
    </row>
    <row r="21" spans="1:4" ht="15.75">
      <c r="A21" s="43" t="s">
        <v>127</v>
      </c>
      <c r="B21" s="52"/>
      <c r="C21" s="55"/>
      <c r="D21" s="48"/>
    </row>
    <row r="22" spans="1:4" ht="15.75">
      <c r="A22" s="43" t="s">
        <v>128</v>
      </c>
      <c r="B22" s="52"/>
      <c r="C22" s="55"/>
      <c r="D22" s="42"/>
    </row>
    <row r="23" spans="1:4" ht="15.75">
      <c r="A23" s="54" t="s">
        <v>129</v>
      </c>
      <c r="B23" s="44"/>
      <c r="C23" s="51"/>
      <c r="D23" s="42"/>
    </row>
    <row r="24" spans="1:4" ht="15.75">
      <c r="A24" s="54" t="s">
        <v>130</v>
      </c>
      <c r="B24" s="44"/>
      <c r="C24" s="55"/>
      <c r="D24" s="42"/>
    </row>
    <row r="25" spans="1:4" ht="15.75">
      <c r="A25" s="56" t="s">
        <v>131</v>
      </c>
      <c r="B25" s="57"/>
      <c r="C25" s="39">
        <f>SUM(C9,C17,C23,C24)</f>
        <v>0</v>
      </c>
      <c r="D25" s="45">
        <f>SUM(D9,D17)</f>
        <v>0</v>
      </c>
    </row>
    <row r="26" spans="1:4" ht="15.75">
      <c r="A26" s="58" t="s">
        <v>132</v>
      </c>
      <c r="B26" s="57"/>
      <c r="C26" s="55"/>
      <c r="D26" s="48"/>
    </row>
    <row r="27" spans="1:4" ht="15.75">
      <c r="A27" s="884" t="s">
        <v>133</v>
      </c>
      <c r="B27" s="885"/>
      <c r="C27" s="59"/>
      <c r="D27" s="60"/>
    </row>
    <row r="28" spans="1:4" ht="32.25" customHeight="1" thickBot="1">
      <c r="A28" s="886" t="s">
        <v>134</v>
      </c>
      <c r="B28" s="887"/>
      <c r="C28" s="61"/>
      <c r="D28" s="62"/>
    </row>
    <row r="29" spans="1:4" ht="16.5" thickBot="1">
      <c r="A29" s="63"/>
      <c r="B29" s="63"/>
      <c r="C29" s="64"/>
      <c r="D29" s="64"/>
    </row>
    <row r="30" spans="1:4" ht="15.75">
      <c r="A30" s="65" t="s">
        <v>135</v>
      </c>
      <c r="B30" s="66"/>
      <c r="C30" s="35"/>
      <c r="D30" s="36"/>
    </row>
    <row r="31" spans="1:4" ht="15.75">
      <c r="A31" s="67" t="s">
        <v>136</v>
      </c>
      <c r="B31" s="25"/>
      <c r="C31" s="55"/>
      <c r="D31" s="42"/>
    </row>
    <row r="32" spans="1:4" ht="15.75">
      <c r="A32" s="37" t="s">
        <v>137</v>
      </c>
      <c r="B32" s="38"/>
      <c r="C32" s="51"/>
      <c r="D32" s="42"/>
    </row>
    <row r="33" spans="1:4" ht="15.75">
      <c r="A33" s="67" t="s">
        <v>138</v>
      </c>
      <c r="B33" s="25"/>
      <c r="C33" s="39">
        <f>SUM(C34:C36)</f>
        <v>0</v>
      </c>
      <c r="D33" s="45">
        <f>SUM(D34:D36)</f>
        <v>0</v>
      </c>
    </row>
    <row r="34" spans="1:4" ht="15.75">
      <c r="A34" s="43" t="s">
        <v>139</v>
      </c>
      <c r="B34" s="44"/>
      <c r="C34" s="53"/>
      <c r="D34" s="42"/>
    </row>
    <row r="35" spans="1:4" ht="15.75">
      <c r="A35" s="40" t="s">
        <v>140</v>
      </c>
      <c r="B35" s="41"/>
      <c r="C35" s="53"/>
      <c r="D35" s="42"/>
    </row>
    <row r="36" spans="1:4" ht="15.75">
      <c r="A36" s="43" t="s">
        <v>141</v>
      </c>
      <c r="B36" s="44"/>
      <c r="C36" s="53"/>
      <c r="D36" s="42"/>
    </row>
    <row r="37" spans="1:4" ht="15.75">
      <c r="A37" s="67" t="s">
        <v>142</v>
      </c>
      <c r="B37" s="25"/>
      <c r="C37" s="39">
        <f>SUM(C38,C41)</f>
        <v>0</v>
      </c>
      <c r="D37" s="39">
        <f>SUM(D38,D41)</f>
        <v>0</v>
      </c>
    </row>
    <row r="38" spans="1:4" ht="15.75">
      <c r="A38" s="43" t="s">
        <v>976</v>
      </c>
      <c r="B38" s="44"/>
      <c r="C38" s="68">
        <f>C39-C40</f>
        <v>0</v>
      </c>
      <c r="D38" s="68">
        <f>D39-D40</f>
        <v>0</v>
      </c>
    </row>
    <row r="39" spans="1:4" ht="15.75">
      <c r="A39" s="69" t="s">
        <v>143</v>
      </c>
      <c r="B39" s="70"/>
      <c r="C39" s="53"/>
      <c r="D39" s="42"/>
    </row>
    <row r="40" spans="1:4" ht="15.75">
      <c r="A40" s="43" t="s">
        <v>144</v>
      </c>
      <c r="B40" s="44"/>
      <c r="C40" s="53"/>
      <c r="D40" s="42"/>
    </row>
    <row r="41" spans="1:4" ht="15.75">
      <c r="A41" s="40" t="s">
        <v>977</v>
      </c>
      <c r="B41" s="41"/>
      <c r="C41" s="68">
        <f>C42-C43</f>
        <v>0</v>
      </c>
      <c r="D41" s="68">
        <f>D42-D43</f>
        <v>0</v>
      </c>
    </row>
    <row r="42" spans="1:4" ht="15.75">
      <c r="A42" s="43" t="s">
        <v>143</v>
      </c>
      <c r="B42" s="44"/>
      <c r="C42" s="53"/>
      <c r="D42" s="42"/>
    </row>
    <row r="43" spans="1:4" ht="15.75">
      <c r="A43" s="40" t="s">
        <v>144</v>
      </c>
      <c r="B43" s="41"/>
      <c r="C43" s="53"/>
      <c r="D43" s="42"/>
    </row>
    <row r="44" spans="1:4" ht="15.75">
      <c r="A44" s="37" t="s">
        <v>145</v>
      </c>
      <c r="B44" s="38"/>
      <c r="C44" s="53"/>
      <c r="D44" s="42"/>
    </row>
    <row r="45" spans="1:4" ht="15.75">
      <c r="A45" s="67" t="s">
        <v>146</v>
      </c>
      <c r="B45" s="25"/>
      <c r="C45" s="53"/>
      <c r="D45" s="42"/>
    </row>
    <row r="46" spans="1:4" ht="16.5" thickBot="1">
      <c r="A46" s="71" t="s">
        <v>147</v>
      </c>
      <c r="B46" s="72"/>
      <c r="C46" s="73">
        <f>SUM(C31:C33,C37,C44:C45)</f>
        <v>0</v>
      </c>
      <c r="D46" s="74">
        <f>SUM(D31:D33,D37,D44:D45)</f>
        <v>0</v>
      </c>
    </row>
    <row r="47" spans="1:4" ht="15.75">
      <c r="A47" s="75"/>
      <c r="B47" s="76"/>
      <c r="C47" s="76"/>
      <c r="D47" s="76"/>
    </row>
    <row r="48" spans="1:4" ht="15.75">
      <c r="A48" s="75" t="str">
        <f>Титульный!G49&amp;":  "&amp;Титульный!G50&amp;"     подпись: ____________________"</f>
        <v>ответ. Лицо:  исполнитель     подпись: ____________________</v>
      </c>
      <c r="B48" s="76"/>
      <c r="C48" s="76"/>
      <c r="D48" s="76"/>
    </row>
    <row r="49" spans="1:4" ht="15.75">
      <c r="A49" s="75"/>
      <c r="B49" s="76"/>
      <c r="C49" s="76"/>
      <c r="D49" s="76"/>
    </row>
    <row r="50" spans="1:4" ht="15.75">
      <c r="A50" s="77"/>
      <c r="B50" s="77"/>
      <c r="C50" s="76"/>
      <c r="D50" s="76"/>
    </row>
    <row r="51" spans="1:4" ht="15.75">
      <c r="A51" s="78"/>
      <c r="B51" s="79"/>
      <c r="C51" s="76"/>
      <c r="D51" s="76"/>
    </row>
    <row r="52" spans="1:4" ht="15.75">
      <c r="A52" s="75"/>
      <c r="B52" s="76"/>
      <c r="C52" s="76"/>
      <c r="D52" s="76"/>
    </row>
    <row r="53" ht="15.75">
      <c r="D53" s="76"/>
    </row>
    <row r="54" ht="15.75">
      <c r="D54" s="76"/>
    </row>
  </sheetData>
  <sheetProtection password="B2D8" sheet="1"/>
  <mergeCells count="4">
    <mergeCell ref="B3:D3"/>
    <mergeCell ref="C6:D6"/>
    <mergeCell ref="A27:B27"/>
    <mergeCell ref="A28:B28"/>
  </mergeCells>
  <conditionalFormatting sqref="C25">
    <cfRule type="cellIs" priority="4" dxfId="0" operator="notEqual" stopIfTrue="1">
      <formula>TOTCAPP3</formula>
    </cfRule>
  </conditionalFormatting>
  <conditionalFormatting sqref="C26">
    <cfRule type="cellIs" priority="3" dxfId="0" operator="notEqual" stopIfTrue="1">
      <formula>TOTASSETS</formula>
    </cfRule>
  </conditionalFormatting>
  <conditionalFormatting sqref="C46">
    <cfRule type="cellIs" priority="2" dxfId="0" operator="notEqual" stopIfTrue="1">
      <formula>TOTOFFBAL2</formula>
    </cfRule>
  </conditionalFormatting>
  <conditionalFormatting sqref="D26">
    <cfRule type="cellIs" priority="1" dxfId="0" operator="notEqual" stopIfTrue="1">
      <formula>TOTASSETSF</formula>
    </cfRule>
  </conditionalFormatting>
  <dataValidations count="1">
    <dataValidation operator="greaterThanOrEqual" allowBlank="1" showInputMessage="1" showErrorMessage="1" sqref="C8:D46"/>
  </dataValidation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&amp;L&amp;8&amp;D&amp;C&amp;P /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1:X145"/>
  <sheetViews>
    <sheetView zoomScale="55" zoomScaleNormal="55" zoomScaleSheetLayoutView="75" zoomScalePageLayoutView="0" workbookViewId="0" topLeftCell="A1">
      <selection activeCell="B92" sqref="B92"/>
    </sheetView>
  </sheetViews>
  <sheetFormatPr defaultColWidth="9.140625" defaultRowHeight="12.75"/>
  <cols>
    <col min="1" max="1" width="6.57421875" style="294" customWidth="1"/>
    <col min="2" max="2" width="80.7109375" style="294" customWidth="1"/>
    <col min="3" max="5" width="15.7109375" style="294" customWidth="1"/>
    <col min="6" max="16384" width="9.140625" style="294" customWidth="1"/>
  </cols>
  <sheetData>
    <row r="1" spans="1:5" ht="15.75">
      <c r="A1" s="504">
        <f>Титульный!A27</f>
        <v>0</v>
      </c>
      <c r="B1" s="504"/>
      <c r="C1" s="2" t="s">
        <v>108</v>
      </c>
      <c r="D1" s="505"/>
      <c r="E1" s="504"/>
    </row>
    <row r="2" spans="1:5" ht="15.75">
      <c r="A2" s="2" t="str">
        <f>Титульный!D26</f>
        <v>Исламское Окно</v>
      </c>
      <c r="B2" s="2"/>
      <c r="C2" s="2" t="s">
        <v>109</v>
      </c>
      <c r="D2" s="505"/>
      <c r="E2" s="504"/>
    </row>
    <row r="3" spans="3:5" ht="15.75">
      <c r="C3" s="961">
        <f>Титульный!C18</f>
        <v>44958</v>
      </c>
      <c r="D3" s="961"/>
      <c r="E3" s="961"/>
    </row>
    <row r="4" spans="1:5" ht="15.75">
      <c r="A4" s="506"/>
      <c r="B4" s="506"/>
      <c r="C4" s="506"/>
      <c r="D4" s="506"/>
      <c r="E4" s="506"/>
    </row>
    <row r="5" spans="1:5" ht="15.75">
      <c r="A5" s="507" t="s">
        <v>737</v>
      </c>
      <c r="C5" s="506"/>
      <c r="D5" s="506"/>
      <c r="E5" s="506"/>
    </row>
    <row r="6" spans="1:5" ht="15.75">
      <c r="A6" s="508"/>
      <c r="B6" s="509"/>
      <c r="E6" s="510" t="s">
        <v>447</v>
      </c>
    </row>
    <row r="8" spans="1:5" ht="15.75">
      <c r="A8" s="962" t="s">
        <v>500</v>
      </c>
      <c r="B8" s="964" t="s">
        <v>501</v>
      </c>
      <c r="C8" s="511" t="s">
        <v>502</v>
      </c>
      <c r="D8" s="511" t="s">
        <v>503</v>
      </c>
      <c r="E8" s="511" t="s">
        <v>504</v>
      </c>
    </row>
    <row r="9" spans="1:5" ht="15.75">
      <c r="A9" s="963"/>
      <c r="B9" s="965"/>
      <c r="C9" s="512" t="s">
        <v>505</v>
      </c>
      <c r="D9" s="512" t="s">
        <v>506</v>
      </c>
      <c r="E9" s="512" t="s">
        <v>507</v>
      </c>
    </row>
    <row r="10" spans="1:5" ht="15.75">
      <c r="A10" s="513"/>
      <c r="B10" s="514"/>
      <c r="C10" s="515"/>
      <c r="D10" s="515"/>
      <c r="E10" s="515"/>
    </row>
    <row r="11" spans="1:5" ht="15.75">
      <c r="A11" s="516" t="s">
        <v>738</v>
      </c>
      <c r="B11" s="517" t="s">
        <v>739</v>
      </c>
      <c r="C11" s="518">
        <f>SUM(C13:C17)</f>
        <v>0</v>
      </c>
      <c r="D11" s="519"/>
      <c r="E11" s="520">
        <f>SUM(E14:E17)</f>
        <v>0</v>
      </c>
    </row>
    <row r="12" spans="1:5" ht="15.75">
      <c r="A12" s="521"/>
      <c r="B12" s="517"/>
      <c r="C12" s="522"/>
      <c r="D12" s="519"/>
      <c r="E12" s="523"/>
    </row>
    <row r="13" spans="1:5" ht="15.75">
      <c r="A13" s="516" t="s">
        <v>740</v>
      </c>
      <c r="B13" s="524"/>
      <c r="C13" s="525"/>
      <c r="D13" s="519">
        <v>0</v>
      </c>
      <c r="E13" s="526"/>
    </row>
    <row r="14" spans="1:5" ht="15.75">
      <c r="A14" s="516" t="s">
        <v>741</v>
      </c>
      <c r="B14" s="524"/>
      <c r="C14" s="525"/>
      <c r="D14" s="519">
        <v>0.1</v>
      </c>
      <c r="E14" s="527">
        <f>C14*D14</f>
        <v>0</v>
      </c>
    </row>
    <row r="15" spans="1:5" ht="15.75">
      <c r="A15" s="516" t="s">
        <v>742</v>
      </c>
      <c r="B15" s="528"/>
      <c r="C15" s="525"/>
      <c r="D15" s="519">
        <v>0.2</v>
      </c>
      <c r="E15" s="527">
        <f>C15*D15</f>
        <v>0</v>
      </c>
    </row>
    <row r="16" spans="1:5" ht="15.75">
      <c r="A16" s="516" t="s">
        <v>743</v>
      </c>
      <c r="B16" s="528"/>
      <c r="C16" s="529"/>
      <c r="D16" s="519">
        <v>0.5</v>
      </c>
      <c r="E16" s="530">
        <f>C16*D16</f>
        <v>0</v>
      </c>
    </row>
    <row r="17" spans="1:5" ht="15.75">
      <c r="A17" s="516" t="s">
        <v>744</v>
      </c>
      <c r="B17" s="528"/>
      <c r="C17" s="525"/>
      <c r="D17" s="519">
        <v>1</v>
      </c>
      <c r="E17" s="527">
        <f>C17*D17</f>
        <v>0</v>
      </c>
    </row>
    <row r="18" spans="1:5" ht="15.75">
      <c r="A18" s="521"/>
      <c r="B18" s="517"/>
      <c r="C18" s="522"/>
      <c r="D18" s="519"/>
      <c r="E18" s="523"/>
    </row>
    <row r="19" spans="1:5" ht="15.75">
      <c r="A19" s="516" t="s">
        <v>745</v>
      </c>
      <c r="B19" s="517" t="s">
        <v>746</v>
      </c>
      <c r="C19" s="518">
        <f>SUM(C21:C25)</f>
        <v>0</v>
      </c>
      <c r="D19" s="519"/>
      <c r="E19" s="520">
        <f>SUM(E22:E25)</f>
        <v>0</v>
      </c>
    </row>
    <row r="20" spans="1:5" ht="15.75">
      <c r="A20" s="521"/>
      <c r="B20" s="517"/>
      <c r="C20" s="522"/>
      <c r="D20" s="519"/>
      <c r="E20" s="523"/>
    </row>
    <row r="21" spans="1:5" ht="15.75">
      <c r="A21" s="516" t="s">
        <v>747</v>
      </c>
      <c r="B21" s="524"/>
      <c r="C21" s="525"/>
      <c r="D21" s="519">
        <v>0</v>
      </c>
      <c r="E21" s="526"/>
    </row>
    <row r="22" spans="1:5" ht="15.75">
      <c r="A22" s="516" t="s">
        <v>748</v>
      </c>
      <c r="B22" s="524"/>
      <c r="C22" s="525"/>
      <c r="D22" s="519">
        <v>0.1</v>
      </c>
      <c r="E22" s="527">
        <f>C22*D22</f>
        <v>0</v>
      </c>
    </row>
    <row r="23" spans="1:5" ht="15.75">
      <c r="A23" s="516" t="s">
        <v>749</v>
      </c>
      <c r="B23" s="528"/>
      <c r="C23" s="525"/>
      <c r="D23" s="519">
        <v>0.2</v>
      </c>
      <c r="E23" s="527">
        <f>C23*D23</f>
        <v>0</v>
      </c>
    </row>
    <row r="24" spans="1:5" ht="15.75">
      <c r="A24" s="516" t="s">
        <v>750</v>
      </c>
      <c r="B24" s="528"/>
      <c r="C24" s="529"/>
      <c r="D24" s="519">
        <v>0.5</v>
      </c>
      <c r="E24" s="530">
        <f>C24*D24</f>
        <v>0</v>
      </c>
    </row>
    <row r="25" spans="1:5" ht="15.75">
      <c r="A25" s="516" t="s">
        <v>751</v>
      </c>
      <c r="B25" s="528"/>
      <c r="C25" s="525"/>
      <c r="D25" s="519">
        <v>1</v>
      </c>
      <c r="E25" s="527">
        <f>C25*D25</f>
        <v>0</v>
      </c>
    </row>
    <row r="26" ht="15.75">
      <c r="C26" s="531"/>
    </row>
    <row r="27" spans="1:5" ht="15.75">
      <c r="A27" s="516" t="s">
        <v>752</v>
      </c>
      <c r="B27" s="517" t="s">
        <v>753</v>
      </c>
      <c r="C27" s="518">
        <f>SUM(C29:C33)</f>
        <v>0</v>
      </c>
      <c r="D27" s="519"/>
      <c r="E27" s="520">
        <f>SUM(E30:E33)</f>
        <v>0</v>
      </c>
    </row>
    <row r="28" spans="1:5" ht="15.75">
      <c r="A28" s="521"/>
      <c r="B28" s="517"/>
      <c r="C28" s="522"/>
      <c r="D28" s="519"/>
      <c r="E28" s="523"/>
    </row>
    <row r="29" spans="1:5" ht="15.75">
      <c r="A29" s="516" t="s">
        <v>754</v>
      </c>
      <c r="B29" s="532"/>
      <c r="C29" s="533"/>
      <c r="D29" s="519">
        <v>0</v>
      </c>
      <c r="E29" s="526"/>
    </row>
    <row r="30" spans="1:5" ht="15.75">
      <c r="A30" s="516" t="s">
        <v>755</v>
      </c>
      <c r="B30" s="532"/>
      <c r="C30" s="533"/>
      <c r="D30" s="519">
        <v>0.1</v>
      </c>
      <c r="E30" s="527">
        <f>C30*D30</f>
        <v>0</v>
      </c>
    </row>
    <row r="31" spans="1:5" ht="15.75">
      <c r="A31" s="516" t="s">
        <v>756</v>
      </c>
      <c r="B31" s="534"/>
      <c r="C31" s="533"/>
      <c r="D31" s="519">
        <v>0.2</v>
      </c>
      <c r="E31" s="527">
        <f>C31*D31</f>
        <v>0</v>
      </c>
    </row>
    <row r="32" spans="1:5" ht="15.75">
      <c r="A32" s="516" t="s">
        <v>757</v>
      </c>
      <c r="B32" s="534"/>
      <c r="C32" s="535"/>
      <c r="D32" s="519">
        <v>0.5</v>
      </c>
      <c r="E32" s="530">
        <f>C32*D32</f>
        <v>0</v>
      </c>
    </row>
    <row r="33" spans="1:5" ht="15.75">
      <c r="A33" s="516" t="s">
        <v>758</v>
      </c>
      <c r="B33" s="534"/>
      <c r="C33" s="533"/>
      <c r="D33" s="519">
        <v>1</v>
      </c>
      <c r="E33" s="527">
        <f>C33*D33</f>
        <v>0</v>
      </c>
    </row>
    <row r="34" spans="1:5" ht="15.75">
      <c r="A34" s="521"/>
      <c r="B34" s="536"/>
      <c r="C34" s="537"/>
      <c r="D34" s="536"/>
      <c r="E34" s="538"/>
    </row>
    <row r="35" spans="1:5" ht="15.75">
      <c r="A35" s="516" t="s">
        <v>759</v>
      </c>
      <c r="B35" s="747" t="s">
        <v>760</v>
      </c>
      <c r="C35" s="518">
        <f>SUM(C37:C41)</f>
        <v>0</v>
      </c>
      <c r="D35" s="519"/>
      <c r="E35" s="520">
        <f>SUM(E38:E41)</f>
        <v>0</v>
      </c>
    </row>
    <row r="36" spans="1:5" ht="15.75">
      <c r="A36" s="521"/>
      <c r="B36" s="517"/>
      <c r="C36" s="539"/>
      <c r="D36" s="519"/>
      <c r="E36" s="523"/>
    </row>
    <row r="37" spans="1:5" ht="15.75">
      <c r="A37" s="516" t="s">
        <v>761</v>
      </c>
      <c r="B37" s="532"/>
      <c r="C37" s="533"/>
      <c r="D37" s="519">
        <v>0</v>
      </c>
      <c r="E37" s="526"/>
    </row>
    <row r="38" spans="1:5" ht="15.75">
      <c r="A38" s="516" t="s">
        <v>762</v>
      </c>
      <c r="B38" s="532"/>
      <c r="C38" s="533"/>
      <c r="D38" s="519">
        <v>0.1</v>
      </c>
      <c r="E38" s="527">
        <f>C38*D38</f>
        <v>0</v>
      </c>
    </row>
    <row r="39" spans="1:5" ht="15.75">
      <c r="A39" s="516" t="s">
        <v>763</v>
      </c>
      <c r="B39" s="534"/>
      <c r="C39" s="533"/>
      <c r="D39" s="519">
        <v>0.2</v>
      </c>
      <c r="E39" s="527">
        <f>C39*D39</f>
        <v>0</v>
      </c>
    </row>
    <row r="40" spans="1:5" ht="15.75">
      <c r="A40" s="516" t="s">
        <v>764</v>
      </c>
      <c r="B40" s="534"/>
      <c r="C40" s="535"/>
      <c r="D40" s="519">
        <v>0.5</v>
      </c>
      <c r="E40" s="530">
        <f>C40*D40</f>
        <v>0</v>
      </c>
    </row>
    <row r="41" spans="1:5" ht="15.75">
      <c r="A41" s="516" t="s">
        <v>765</v>
      </c>
      <c r="B41" s="534"/>
      <c r="C41" s="533"/>
      <c r="D41" s="519">
        <v>1</v>
      </c>
      <c r="E41" s="527">
        <f>C41*D41</f>
        <v>0</v>
      </c>
    </row>
    <row r="42" spans="1:5" ht="15.75">
      <c r="A42" s="521"/>
      <c r="B42" s="514"/>
      <c r="C42" s="539"/>
      <c r="D42" s="515"/>
      <c r="E42" s="523"/>
    </row>
    <row r="43" spans="1:5" ht="15.75">
      <c r="A43" s="521"/>
      <c r="B43" s="746" t="str">
        <f>'R1.B2'!A48</f>
        <v>ответ. Лицо:  исполнитель     подпись: ____________________</v>
      </c>
      <c r="C43" s="539"/>
      <c r="D43" s="515"/>
      <c r="E43" s="523"/>
    </row>
    <row r="44" spans="1:5" ht="15.75">
      <c r="A44" s="521"/>
      <c r="B44" s="514"/>
      <c r="C44" s="539"/>
      <c r="D44" s="515"/>
      <c r="E44" s="523"/>
    </row>
    <row r="45" spans="1:5" ht="15.75">
      <c r="A45" s="521"/>
      <c r="B45" s="514"/>
      <c r="C45" s="539"/>
      <c r="D45" s="515"/>
      <c r="E45" s="523"/>
    </row>
    <row r="46" ht="15.75">
      <c r="A46" s="78"/>
    </row>
    <row r="47" spans="1:5" ht="15.75">
      <c r="A47" s="504">
        <f>Титульный!A27</f>
        <v>0</v>
      </c>
      <c r="C47" s="2" t="s">
        <v>108</v>
      </c>
      <c r="D47" s="505"/>
      <c r="E47" s="504"/>
    </row>
    <row r="48" spans="1:5" ht="15.75">
      <c r="A48" s="2" t="str">
        <f>Титульный!D26</f>
        <v>Исламское Окно</v>
      </c>
      <c r="B48" s="2"/>
      <c r="C48" s="2" t="s">
        <v>109</v>
      </c>
      <c r="D48" s="505"/>
      <c r="E48" s="504"/>
    </row>
    <row r="49" spans="3:5" ht="15.75">
      <c r="C49" s="961">
        <f>Титульный!C18</f>
        <v>44958</v>
      </c>
      <c r="D49" s="961"/>
      <c r="E49" s="961"/>
    </row>
    <row r="50" spans="1:5" ht="15.75">
      <c r="A50" s="521"/>
      <c r="B50" s="514"/>
      <c r="C50" s="539"/>
      <c r="D50" s="515"/>
      <c r="E50" s="523"/>
    </row>
    <row r="51" spans="1:5" ht="15.75">
      <c r="A51" s="521"/>
      <c r="B51" s="514"/>
      <c r="C51" s="539"/>
      <c r="D51" s="515"/>
      <c r="E51" s="523"/>
    </row>
    <row r="52" spans="1:5" ht="15.75">
      <c r="A52" s="521"/>
      <c r="B52" s="514"/>
      <c r="C52" s="539"/>
      <c r="D52" s="515"/>
      <c r="E52" s="523"/>
    </row>
    <row r="53" spans="1:5" ht="15.75">
      <c r="A53" s="516" t="s">
        <v>766</v>
      </c>
      <c r="B53" s="540" t="s">
        <v>767</v>
      </c>
      <c r="C53" s="541"/>
      <c r="D53" s="519">
        <v>1</v>
      </c>
      <c r="E53" s="520">
        <f>C53*D53</f>
        <v>0</v>
      </c>
    </row>
    <row r="54" spans="1:5" ht="15.75">
      <c r="A54" s="521"/>
      <c r="B54" s="542"/>
      <c r="C54" s="539"/>
      <c r="D54" s="519"/>
      <c r="E54" s="523"/>
    </row>
    <row r="55" spans="1:5" ht="15.75">
      <c r="A55" s="516" t="s">
        <v>768</v>
      </c>
      <c r="B55" s="517" t="s">
        <v>769</v>
      </c>
      <c r="C55" s="541"/>
      <c r="D55" s="519">
        <v>1</v>
      </c>
      <c r="E55" s="520">
        <f>C55*D55</f>
        <v>0</v>
      </c>
    </row>
    <row r="56" spans="1:5" ht="15.75">
      <c r="A56" s="521"/>
      <c r="B56" s="517"/>
      <c r="C56" s="539"/>
      <c r="D56" s="519"/>
      <c r="E56" s="543"/>
    </row>
    <row r="57" spans="1:5" ht="15.75">
      <c r="A57" s="521"/>
      <c r="B57" s="536"/>
      <c r="C57" s="544"/>
      <c r="D57" s="536"/>
      <c r="E57" s="545"/>
    </row>
    <row r="58" spans="1:5" ht="15.75">
      <c r="A58" s="546">
        <v>390</v>
      </c>
      <c r="B58" s="517" t="s">
        <v>770</v>
      </c>
      <c r="C58" s="541"/>
      <c r="D58" s="547" t="s">
        <v>647</v>
      </c>
      <c r="E58" s="543"/>
    </row>
    <row r="59" spans="1:5" ht="15.75">
      <c r="A59" s="548"/>
      <c r="B59" s="536"/>
      <c r="C59" s="544"/>
      <c r="D59" s="536"/>
      <c r="E59" s="545"/>
    </row>
    <row r="60" spans="1:24" ht="31.5">
      <c r="A60" s="546">
        <v>400</v>
      </c>
      <c r="B60" s="517" t="s">
        <v>771</v>
      </c>
      <c r="C60" s="541"/>
      <c r="D60" s="547" t="s">
        <v>647</v>
      </c>
      <c r="E60" s="543"/>
      <c r="K60" s="549"/>
      <c r="L60" s="549"/>
      <c r="M60" s="549"/>
      <c r="N60" s="549"/>
      <c r="O60" s="549"/>
      <c r="P60" s="549"/>
      <c r="Q60" s="549"/>
      <c r="R60" s="549"/>
      <c r="S60" s="549"/>
      <c r="T60" s="549"/>
      <c r="U60" s="549"/>
      <c r="V60" s="549"/>
      <c r="W60" s="549"/>
      <c r="X60" s="549"/>
    </row>
    <row r="61" spans="1:24" ht="15.75">
      <c r="A61" s="548"/>
      <c r="B61" s="536"/>
      <c r="C61" s="544"/>
      <c r="D61" s="536"/>
      <c r="E61" s="545"/>
      <c r="K61" s="549"/>
      <c r="L61" s="549"/>
      <c r="M61" s="549"/>
      <c r="N61" s="549"/>
      <c r="O61" s="549"/>
      <c r="P61" s="549"/>
      <c r="Q61" s="549"/>
      <c r="R61" s="549"/>
      <c r="S61" s="549"/>
      <c r="T61" s="549"/>
      <c r="U61" s="549"/>
      <c r="V61" s="549"/>
      <c r="W61" s="549"/>
      <c r="X61" s="549"/>
    </row>
    <row r="62" spans="1:24" ht="31.5">
      <c r="A62" s="546">
        <v>410</v>
      </c>
      <c r="B62" s="517" t="s">
        <v>772</v>
      </c>
      <c r="C62" s="541"/>
      <c r="D62" s="519">
        <v>1</v>
      </c>
      <c r="E62" s="520">
        <f>C62*D62</f>
        <v>0</v>
      </c>
      <c r="K62" s="549"/>
      <c r="L62" s="549"/>
      <c r="M62" s="549"/>
      <c r="N62" s="549"/>
      <c r="O62" s="549"/>
      <c r="P62" s="549"/>
      <c r="Q62" s="549"/>
      <c r="R62" s="549"/>
      <c r="S62" s="549"/>
      <c r="T62" s="549"/>
      <c r="U62" s="549"/>
      <c r="V62" s="549"/>
      <c r="W62" s="549"/>
      <c r="X62" s="549"/>
    </row>
    <row r="63" spans="1:24" ht="15.75">
      <c r="A63" s="550"/>
      <c r="B63" s="517"/>
      <c r="C63" s="522"/>
      <c r="D63" s="519"/>
      <c r="E63" s="523"/>
      <c r="K63" s="549"/>
      <c r="L63" s="549"/>
      <c r="M63" s="549"/>
      <c r="N63" s="549"/>
      <c r="O63" s="549"/>
      <c r="P63" s="549"/>
      <c r="Q63" s="549"/>
      <c r="R63" s="549"/>
      <c r="S63" s="549"/>
      <c r="T63" s="549"/>
      <c r="U63" s="549"/>
      <c r="V63" s="549"/>
      <c r="W63" s="549"/>
      <c r="X63" s="549"/>
    </row>
    <row r="64" spans="1:5" ht="15.75">
      <c r="A64" s="546">
        <v>420</v>
      </c>
      <c r="B64" s="517" t="s">
        <v>773</v>
      </c>
      <c r="C64" s="518">
        <f>SUM(C66:C70)</f>
        <v>0</v>
      </c>
      <c r="D64" s="519"/>
      <c r="E64" s="520">
        <f>SUM(E67:E70)</f>
        <v>0</v>
      </c>
    </row>
    <row r="65" spans="1:5" ht="15.75">
      <c r="A65" s="521"/>
      <c r="B65" s="517"/>
      <c r="C65" s="522"/>
      <c r="D65" s="519"/>
      <c r="E65" s="523"/>
    </row>
    <row r="66" spans="1:5" ht="15.75">
      <c r="A66" s="516" t="s">
        <v>774</v>
      </c>
      <c r="B66" s="532"/>
      <c r="C66" s="533"/>
      <c r="D66" s="519">
        <v>0</v>
      </c>
      <c r="E66" s="527">
        <v>0</v>
      </c>
    </row>
    <row r="67" spans="1:24" ht="15.75">
      <c r="A67" s="516" t="s">
        <v>775</v>
      </c>
      <c r="B67" s="532"/>
      <c r="C67" s="533"/>
      <c r="D67" s="519">
        <v>0.1</v>
      </c>
      <c r="E67" s="527">
        <f>C67*D67</f>
        <v>0</v>
      </c>
      <c r="X67" s="549"/>
    </row>
    <row r="68" spans="1:5" ht="15.75">
      <c r="A68" s="516" t="s">
        <v>776</v>
      </c>
      <c r="B68" s="534"/>
      <c r="C68" s="533"/>
      <c r="D68" s="519">
        <v>0.2</v>
      </c>
      <c r="E68" s="527">
        <f>C68*D68</f>
        <v>0</v>
      </c>
    </row>
    <row r="69" spans="1:5" ht="15.75">
      <c r="A69" s="516" t="s">
        <v>777</v>
      </c>
      <c r="B69" s="532"/>
      <c r="C69" s="533"/>
      <c r="D69" s="519">
        <v>0.5</v>
      </c>
      <c r="E69" s="527">
        <f>C69*D69</f>
        <v>0</v>
      </c>
    </row>
    <row r="70" spans="1:5" ht="15.75">
      <c r="A70" s="516" t="s">
        <v>778</v>
      </c>
      <c r="B70" s="532"/>
      <c r="C70" s="533"/>
      <c r="D70" s="519">
        <v>1</v>
      </c>
      <c r="E70" s="527">
        <f>C70*D70</f>
        <v>0</v>
      </c>
    </row>
    <row r="71" spans="1:5" ht="15.75">
      <c r="A71" s="521"/>
      <c r="B71" s="517"/>
      <c r="C71" s="522"/>
      <c r="D71" s="519"/>
      <c r="E71" s="523"/>
    </row>
    <row r="72" spans="1:5" ht="15.75">
      <c r="A72" s="546">
        <v>430</v>
      </c>
      <c r="B72" s="517" t="s">
        <v>779</v>
      </c>
      <c r="C72" s="518">
        <f>SUM(C74:C75)</f>
        <v>0</v>
      </c>
      <c r="D72" s="519"/>
      <c r="E72" s="520">
        <f>E75</f>
        <v>0</v>
      </c>
    </row>
    <row r="73" spans="1:5" ht="15.75">
      <c r="A73" s="521"/>
      <c r="B73" s="536"/>
      <c r="C73" s="539"/>
      <c r="D73" s="519"/>
      <c r="E73" s="523"/>
    </row>
    <row r="74" spans="1:5" ht="15.75">
      <c r="A74" s="516" t="s">
        <v>780</v>
      </c>
      <c r="B74" s="551" t="s">
        <v>781</v>
      </c>
      <c r="C74" s="533"/>
      <c r="D74" s="547" t="s">
        <v>647</v>
      </c>
      <c r="E74" s="538"/>
    </row>
    <row r="75" spans="1:5" ht="15.75">
      <c r="A75" s="516" t="s">
        <v>782</v>
      </c>
      <c r="B75" s="552" t="s">
        <v>783</v>
      </c>
      <c r="C75" s="533"/>
      <c r="D75" s="519">
        <v>1</v>
      </c>
      <c r="E75" s="527">
        <f>C75*D75</f>
        <v>0</v>
      </c>
    </row>
    <row r="76" spans="1:5" ht="15.75">
      <c r="A76" s="521"/>
      <c r="B76" s="517"/>
      <c r="C76" s="522"/>
      <c r="D76" s="519"/>
      <c r="E76" s="523"/>
    </row>
    <row r="77" spans="1:5" ht="15.75">
      <c r="A77" s="521"/>
      <c r="B77" s="517"/>
      <c r="C77" s="522"/>
      <c r="D77" s="519"/>
      <c r="E77" s="523"/>
    </row>
    <row r="79" spans="1:5" ht="15.75">
      <c r="A79" s="521"/>
      <c r="B79" s="517"/>
      <c r="C79" s="522"/>
      <c r="D79" s="519"/>
      <c r="E79" s="523"/>
    </row>
    <row r="80" spans="1:5" ht="31.5">
      <c r="A80" s="553">
        <v>440</v>
      </c>
      <c r="B80" s="554" t="s">
        <v>784</v>
      </c>
      <c r="C80" s="748">
        <f>C82+C84+C86+C88+C90+C92+C93+C95</f>
        <v>0</v>
      </c>
      <c r="D80" s="555"/>
      <c r="E80" s="682">
        <f>E11+E19+E27+E35+E53+E55+E62+E64+E72+E100</f>
        <v>0</v>
      </c>
    </row>
    <row r="81" spans="1:5" ht="16.5" customHeight="1">
      <c r="A81" s="550"/>
      <c r="B81" s="542"/>
      <c r="C81" s="522"/>
      <c r="D81" s="519"/>
      <c r="E81" s="523"/>
    </row>
    <row r="82" spans="1:5" ht="15.75">
      <c r="A82" s="546">
        <v>450</v>
      </c>
      <c r="B82" s="556" t="s">
        <v>785</v>
      </c>
      <c r="C82" s="518">
        <f>C108+C116+C124+C132+C139</f>
        <v>0</v>
      </c>
      <c r="D82" s="557">
        <v>0</v>
      </c>
      <c r="E82" s="541"/>
    </row>
    <row r="83" spans="1:5" ht="15.75">
      <c r="A83" s="550"/>
      <c r="B83" s="517"/>
      <c r="C83" s="558"/>
      <c r="D83" s="519"/>
      <c r="E83" s="523"/>
    </row>
    <row r="84" spans="1:5" ht="15.75">
      <c r="A84" s="546">
        <v>460</v>
      </c>
      <c r="B84" s="556" t="s">
        <v>786</v>
      </c>
      <c r="C84" s="518">
        <f>C109+C117+C125+C133+C140</f>
        <v>0</v>
      </c>
      <c r="D84" s="557">
        <v>0.1</v>
      </c>
      <c r="E84" s="520">
        <f>C84*D84</f>
        <v>0</v>
      </c>
    </row>
    <row r="85" spans="1:5" ht="15.75">
      <c r="A85" s="550"/>
      <c r="B85" s="517"/>
      <c r="C85" s="522"/>
      <c r="D85" s="519"/>
      <c r="E85" s="523"/>
    </row>
    <row r="86" spans="1:5" ht="15.75">
      <c r="A86" s="546">
        <v>470</v>
      </c>
      <c r="B86" s="556" t="s">
        <v>787</v>
      </c>
      <c r="C86" s="518">
        <f>C110+C118+C126+C134+C141</f>
        <v>0</v>
      </c>
      <c r="D86" s="557">
        <v>0.2</v>
      </c>
      <c r="E86" s="520">
        <f>C86*D86</f>
        <v>0</v>
      </c>
    </row>
    <row r="87" spans="1:5" ht="15.75">
      <c r="A87" s="550"/>
      <c r="B87" s="517"/>
      <c r="C87" s="522"/>
      <c r="D87" s="519"/>
      <c r="E87" s="523"/>
    </row>
    <row r="88" spans="1:5" ht="15.75">
      <c r="A88" s="546">
        <v>480</v>
      </c>
      <c r="B88" s="556" t="s">
        <v>788</v>
      </c>
      <c r="C88" s="518">
        <f>C111+C119+C127+C135+C142</f>
        <v>0</v>
      </c>
      <c r="D88" s="557">
        <v>0.5</v>
      </c>
      <c r="E88" s="520">
        <f>C88*D88</f>
        <v>0</v>
      </c>
    </row>
    <row r="89" spans="1:5" ht="15.75">
      <c r="A89" s="550"/>
      <c r="B89" s="515"/>
      <c r="C89" s="522"/>
      <c r="D89" s="519"/>
      <c r="E89" s="523"/>
    </row>
    <row r="90" spans="1:5" ht="15.75">
      <c r="A90" s="546">
        <v>490</v>
      </c>
      <c r="B90" s="556" t="s">
        <v>789</v>
      </c>
      <c r="C90" s="518">
        <f>C112+C120+C128+C136+C143</f>
        <v>0</v>
      </c>
      <c r="D90" s="557">
        <v>1</v>
      </c>
      <c r="E90" s="520">
        <f>C90*D90</f>
        <v>0</v>
      </c>
    </row>
    <row r="91" spans="1:5" ht="15.75">
      <c r="A91" s="550"/>
      <c r="B91" s="556"/>
      <c r="C91" s="559"/>
      <c r="D91" s="557"/>
      <c r="E91" s="560"/>
    </row>
    <row r="92" spans="1:5" ht="15.75">
      <c r="A92" s="553" t="s">
        <v>790</v>
      </c>
      <c r="B92" s="561"/>
      <c r="C92" s="562"/>
      <c r="D92" s="563">
        <v>1.5</v>
      </c>
      <c r="E92" s="682">
        <f>C92*D92</f>
        <v>0</v>
      </c>
    </row>
    <row r="93" spans="1:5" ht="15.75">
      <c r="A93" s="553" t="s">
        <v>791</v>
      </c>
      <c r="B93" s="561" t="s">
        <v>792</v>
      </c>
      <c r="C93" s="562"/>
      <c r="D93" s="563">
        <v>4</v>
      </c>
      <c r="E93" s="682">
        <f>C93*D93</f>
        <v>0</v>
      </c>
    </row>
    <row r="94" spans="1:5" ht="15.75">
      <c r="A94" s="550"/>
      <c r="B94" s="536"/>
      <c r="C94" s="539"/>
      <c r="D94" s="536"/>
      <c r="E94" s="543"/>
    </row>
    <row r="95" spans="1:5" ht="15.75">
      <c r="A95" s="546">
        <v>500</v>
      </c>
      <c r="B95" s="556" t="s">
        <v>793</v>
      </c>
      <c r="C95" s="679"/>
      <c r="D95" s="519"/>
      <c r="E95" s="543"/>
    </row>
    <row r="97" ht="15.75">
      <c r="B97" s="294" t="str">
        <f>'R1.B2'!A48</f>
        <v>ответ. Лицо:  исполнитель     подпись: ____________________</v>
      </c>
    </row>
    <row r="99" ht="15.75">
      <c r="A99" s="564"/>
    </row>
    <row r="100" spans="1:5" ht="15.75">
      <c r="A100" s="78"/>
      <c r="B100" s="565" t="s">
        <v>794</v>
      </c>
      <c r="E100" s="566">
        <f>E101+E102+E103+E105</f>
        <v>0</v>
      </c>
    </row>
    <row r="101" spans="1:5" ht="15.75">
      <c r="A101" s="567"/>
      <c r="B101" s="509" t="s">
        <v>795</v>
      </c>
      <c r="E101" s="566">
        <f>SUM('R15.A2'!E11,'R15.A2'!E19,'R15.A2'!E29,'R15.A2'!E37,'R15.A2'!E46,'R15.A2'!E55,'R15.A2'!E63,'R15.A2'!E71,'R15.A2'!E80,'R15.A2'!E89,'R15.A2'!E98)</f>
        <v>0</v>
      </c>
    </row>
    <row r="102" spans="2:5" ht="15.75">
      <c r="B102" s="509" t="s">
        <v>796</v>
      </c>
      <c r="E102" s="566">
        <f>SUM('R15.B2'!E11,'R15.B2'!E19,'R15.B2'!E27,'R15.B2'!E36,'R15.B2'!E45,'R15.B2'!E54,'R15.B2'!E63,'R15.B2'!E72,'R15.B2'!E81,'R15.B2'!E91,'R15.B2'!E101)</f>
        <v>0</v>
      </c>
    </row>
    <row r="103" spans="2:5" ht="15.75">
      <c r="B103" s="509" t="s">
        <v>797</v>
      </c>
      <c r="E103" s="566">
        <f>SUM('R15.C2'!E11,'R15.C2'!E19,'R15.C2'!E28,'R15.C2'!E37,'R15.C2'!E45,'R15.C2'!E53,'R15.C2'!E61,'R15.C2'!E63,'R15.C2'!E65)</f>
        <v>0</v>
      </c>
    </row>
    <row r="104" spans="2:5" ht="15.75">
      <c r="B104" s="509" t="s">
        <v>798</v>
      </c>
      <c r="E104" s="566">
        <f>SUM('R15.D22'!E11,'R15.D22'!E19,'R15.D22'!E27,'R15.D22'!E35,'R15.D22'!E43,'R15.D22'!E45,'R15.D22'!E47,'R15.D22'!E49,'R15.D22'!E59)</f>
        <v>0</v>
      </c>
    </row>
    <row r="105" spans="2:5" ht="15.75">
      <c r="B105" s="509" t="s">
        <v>799</v>
      </c>
      <c r="E105" s="531">
        <f>'R15.D22'!E11+'R15.D22'!E19+'R15.D22'!E27+'R15.D22'!E35+'R15.D22'!E43+'R15.D22'!E45+'R15.D22'!E47+'R15.D22'!E49+'R15.D22'!E59</f>
        <v>0</v>
      </c>
    </row>
    <row r="107" ht="15.75">
      <c r="B107" s="509" t="s">
        <v>795</v>
      </c>
    </row>
    <row r="108" spans="2:3" ht="15.75">
      <c r="B108" s="568" t="s">
        <v>800</v>
      </c>
      <c r="C108" s="531">
        <f>'R15.A2'!C13+'R15.A2'!C21+'R15.A2'!C27+'R15.A2'!C31+'R15.A2'!C39+'R15.A2'!C48+'R15.A2'!C57+'R15.A2'!C65+'R15.A2'!C73+'R15.A2'!C82+'R15.A2'!C91+'R15.A2'!C100</f>
        <v>0</v>
      </c>
    </row>
    <row r="109" spans="2:3" ht="15.75">
      <c r="B109" s="568" t="s">
        <v>801</v>
      </c>
      <c r="C109" s="531">
        <f>'R15.A2'!C14+'R15.A2'!C22+'R15.A2'!C32+'R15.A2'!C40+'R15.A2'!C49+'R15.A2'!C58+'R15.A2'!C66+'R15.A2'!C74+'R15.A2'!C83+'R15.A2'!C92+'R15.A2'!C101</f>
        <v>0</v>
      </c>
    </row>
    <row r="110" spans="2:3" ht="15.75">
      <c r="B110" s="568" t="s">
        <v>802</v>
      </c>
      <c r="C110" s="531">
        <f>'R15.A2'!C15+'R15.A2'!C23+'R15.A2'!C33+'R15.A2'!C41+'R15.A2'!C50+'R15.A2'!C59+'R15.A2'!C67+'R15.A2'!C75+'R15.A2'!C84+'R15.A2'!C93+'R15.A2'!C102</f>
        <v>0</v>
      </c>
    </row>
    <row r="111" spans="2:3" ht="15.75">
      <c r="B111" s="568" t="s">
        <v>803</v>
      </c>
      <c r="C111" s="531">
        <f>'R15.A2'!C16+'R15.A2'!C24+'R15.A2'!C34+'R15.A2'!C42+'R15.A2'!C51+'R15.A2'!C60+'R15.A2'!C68+'R15.A2'!C76+'R15.A2'!C85+'R15.A2'!C94+'R15.A2'!C103</f>
        <v>0</v>
      </c>
    </row>
    <row r="112" spans="2:3" ht="15.75">
      <c r="B112" s="568" t="s">
        <v>804</v>
      </c>
      <c r="C112" s="531">
        <f>'R15.A2'!C18+'R15.A2'!C26+'R15.A2'!C36+'R15.A2'!C43+'R15.A2'!C52+'R15.A2'!C61+'R15.A2'!C70+'R15.A2'!C78+'R15.A2'!C87+'R15.A2'!C96+'R15.A2'!C105</f>
        <v>0</v>
      </c>
    </row>
    <row r="113" spans="2:3" ht="15.75">
      <c r="B113" s="568" t="s">
        <v>805</v>
      </c>
      <c r="C113" s="531">
        <f>'R15.A2'!C44+'R15.A2'!C53+'R15.A2'!C78+'R15.A2'!C87+'R15.A2'!C96+'R15.A2'!C105</f>
        <v>0</v>
      </c>
    </row>
    <row r="115" ht="15.75">
      <c r="B115" s="569" t="s">
        <v>796</v>
      </c>
    </row>
    <row r="116" spans="2:3" ht="15.75">
      <c r="B116" s="568" t="s">
        <v>800</v>
      </c>
      <c r="C116" s="531">
        <f>'R15.B2'!C13+'R15.B2'!C21+'R15.B2'!C29+'R15.B2'!C38+'R15.B2'!C47+'R15.B2'!C56+'R15.B2'!C65+'R15.B2'!C75+'R15.B2'!C84+'R15.B2'!C94+'R15.B2'!C104</f>
        <v>0</v>
      </c>
    </row>
    <row r="117" spans="2:3" ht="15.75">
      <c r="B117" s="568" t="s">
        <v>801</v>
      </c>
      <c r="C117" s="531">
        <f>'R15.B2'!C14+'R15.B2'!C22+'R15.B2'!C30+'R15.B2'!C39+'R15.B2'!C48+'R15.B2'!C57+'R15.B2'!C66+'R15.B2'!C76+'R15.B2'!C85+'R15.B2'!C95+'R15.B2'!C105</f>
        <v>0</v>
      </c>
    </row>
    <row r="118" spans="2:3" ht="15.75">
      <c r="B118" s="568" t="s">
        <v>802</v>
      </c>
      <c r="C118" s="531">
        <f>'R15.B2'!C15+'R15.B2'!C23+'R15.B2'!C31+'R15.B2'!C40+'R15.B2'!C49+'R15.B2'!C58+'R15.B2'!C67+'R15.B2'!C77+'R15.B2'!C86+'R15.B2'!C96+'R15.B2'!C106</f>
        <v>0</v>
      </c>
    </row>
    <row r="119" spans="2:3" ht="15.75">
      <c r="B119" s="568" t="s">
        <v>803</v>
      </c>
      <c r="C119" s="531">
        <f>'R15.B2'!C16+'R15.B2'!C24+'R15.B2'!C32+'R15.B2'!C41+'R15.B2'!C50+'R15.B2'!C59+'R15.B2'!C68+'R15.B2'!C78+'R15.B2'!C87+'R15.B2'!C97+'R15.B2'!C107</f>
        <v>0</v>
      </c>
    </row>
    <row r="120" spans="2:3" ht="15.75">
      <c r="B120" s="568" t="s">
        <v>804</v>
      </c>
      <c r="C120" s="531">
        <f>'R15.B2'!C17+'R15.B2'!C25+'R15.B2'!C33+'R15.B2'!C42+'R15.B2'!C51+'R15.B2'!C60+'R15.B2'!C69+'R15.B2'!C79+'R15.B2'!C88+'R15.B2'!C98+'R15.B2'!C108</f>
        <v>0</v>
      </c>
    </row>
    <row r="121" spans="2:3" ht="15.75">
      <c r="B121" s="568" t="s">
        <v>805</v>
      </c>
      <c r="C121" s="531">
        <f>'R15.B2'!C34+'R15.B2'!C43+'R15.B2'!C52+'R15.B2'!C61+'R15.B2'!C70+'R15.B2'!C89+'R15.B2'!C99+'R15.B2'!C109</f>
        <v>0</v>
      </c>
    </row>
    <row r="123" ht="15.75">
      <c r="B123" s="569" t="s">
        <v>797</v>
      </c>
    </row>
    <row r="124" spans="2:3" ht="15.75">
      <c r="B124" s="568" t="s">
        <v>800</v>
      </c>
      <c r="C124" s="531">
        <f>'R15.C2'!C13+'R15.C2'!C21+'R15.C2'!C30+'R15.C2'!C39+'R15.C2'!C47+'R15.C2'!C55</f>
        <v>0</v>
      </c>
    </row>
    <row r="125" spans="2:3" ht="15.75">
      <c r="B125" s="568" t="s">
        <v>801</v>
      </c>
      <c r="C125" s="531">
        <f>'R15.C2'!C14+'R15.C2'!C22+'R15.C2'!C31+'R15.C2'!C40+'R15.C2'!C48+'R15.C2'!C56</f>
        <v>0</v>
      </c>
    </row>
    <row r="126" spans="2:3" ht="15.75">
      <c r="B126" s="568" t="s">
        <v>802</v>
      </c>
      <c r="C126" s="531">
        <f>'R15.C2'!C15+'R15.C2'!C23+'R15.C2'!C32+'R15.C2'!C41+'R15.C2'!C49+'R15.C2'!C57</f>
        <v>0</v>
      </c>
    </row>
    <row r="127" spans="2:3" ht="15.75">
      <c r="B127" s="568" t="s">
        <v>803</v>
      </c>
      <c r="C127" s="531">
        <f>'R15.C2'!C16+'R15.C2'!C24+'R15.C2'!C33+'R15.C2'!C42+'R15.C2'!C50+'R15.C2'!C58+'R15.C2'!C67</f>
        <v>0</v>
      </c>
    </row>
    <row r="128" spans="2:3" ht="15.75">
      <c r="B128" s="568" t="s">
        <v>804</v>
      </c>
      <c r="C128" s="740">
        <f>'R15.C2'!C17+'R15.C2'!C25+'R15.C2'!C34+'R15.C2'!C43+'R15.C2'!C51+'R15.C2'!C59+'R15.C2'!C61+'R15.C2'!C63+'R15.C2'!C68</f>
        <v>0</v>
      </c>
    </row>
    <row r="129" spans="2:3" ht="15.75">
      <c r="B129" s="568" t="s">
        <v>805</v>
      </c>
      <c r="C129" s="531">
        <f>'R15.C2'!C26+'R15.C2'!C35</f>
        <v>0</v>
      </c>
    </row>
    <row r="131" ht="15.75">
      <c r="B131" s="569" t="s">
        <v>798</v>
      </c>
    </row>
    <row r="132" spans="2:3" ht="15.75">
      <c r="B132" s="568" t="s">
        <v>800</v>
      </c>
      <c r="C132" s="531">
        <f>C13+C21+C29+C37+C66</f>
        <v>0</v>
      </c>
    </row>
    <row r="133" spans="2:3" ht="15.75">
      <c r="B133" s="568" t="s">
        <v>801</v>
      </c>
      <c r="C133" s="531">
        <f>C14+C22+C30+C38+C67</f>
        <v>0</v>
      </c>
    </row>
    <row r="134" spans="2:3" ht="15.75">
      <c r="B134" s="568" t="s">
        <v>802</v>
      </c>
      <c r="C134" s="531">
        <f>C15+C23+C31+C39+C68</f>
        <v>0</v>
      </c>
    </row>
    <row r="135" spans="2:3" ht="15.75">
      <c r="B135" s="568" t="s">
        <v>803</v>
      </c>
      <c r="C135" s="531">
        <f>C16+C24+C32+C40+C69</f>
        <v>0</v>
      </c>
    </row>
    <row r="136" spans="2:3" ht="15.75">
      <c r="B136" s="568" t="s">
        <v>804</v>
      </c>
      <c r="C136" s="531">
        <f>C17+C25+C33+C41+C53+C55+C62+C70+C75</f>
        <v>0</v>
      </c>
    </row>
    <row r="138" ht="15.75">
      <c r="B138" s="569" t="s">
        <v>799</v>
      </c>
    </row>
    <row r="139" spans="2:3" ht="15.75">
      <c r="B139" s="568" t="s">
        <v>800</v>
      </c>
      <c r="C139" s="531">
        <f>'R15.D22'!C13+'R15.D22'!C21+'R15.D22'!C29+'R15.D22'!C37+'R15.D22'!C51</f>
        <v>0</v>
      </c>
    </row>
    <row r="140" spans="2:3" ht="15.75">
      <c r="B140" s="568" t="s">
        <v>801</v>
      </c>
      <c r="C140" s="531">
        <f>'R15.D22'!C14+'R15.D22'!C22+'R15.D22'!C30+'R15.D22'!C38+'R15.D22'!C52</f>
        <v>0</v>
      </c>
    </row>
    <row r="141" spans="2:3" ht="15.75">
      <c r="B141" s="568" t="s">
        <v>802</v>
      </c>
      <c r="C141" s="531">
        <f>'R15.D22'!C15+'R15.D22'!C23+'R15.D22'!C31+'R15.D22'!C39+'R15.D22'!C53</f>
        <v>0</v>
      </c>
    </row>
    <row r="142" spans="2:3" ht="15.75">
      <c r="B142" s="568" t="s">
        <v>803</v>
      </c>
      <c r="C142" s="531">
        <f>'R15.D22'!C16+'R15.D22'!C24+'R15.D22'!C32+'R15.D22'!C40+'R15.D22'!C54</f>
        <v>0</v>
      </c>
    </row>
    <row r="143" spans="2:3" ht="15.75">
      <c r="B143" s="568" t="s">
        <v>804</v>
      </c>
      <c r="C143" s="740">
        <f>'R15.D22'!C17+'R15.D22'!C25+'R15.D22'!C33+'R15.D22'!C41+'R15.D22'!C45+'R15.D22'!C47+'R15.D22'!C55+'R15.D22'!C62</f>
        <v>0</v>
      </c>
    </row>
    <row r="144" spans="2:3" ht="15.75">
      <c r="B144" s="568" t="s">
        <v>805</v>
      </c>
      <c r="C144" s="531">
        <f>'R15.D22'!C56</f>
        <v>0</v>
      </c>
    </row>
    <row r="145" spans="2:3" ht="15.75">
      <c r="B145" s="568" t="s">
        <v>806</v>
      </c>
      <c r="C145" s="531">
        <f>'R15.D22'!C57</f>
        <v>0</v>
      </c>
    </row>
  </sheetData>
  <sheetProtection password="B2D8" sheet="1"/>
  <mergeCells count="4">
    <mergeCell ref="C49:E49"/>
    <mergeCell ref="C3:E3"/>
    <mergeCell ref="A8:A9"/>
    <mergeCell ref="B8:B9"/>
  </mergeCells>
  <conditionalFormatting sqref="E80">
    <cfRule type="cellIs" priority="1" dxfId="0" operator="notEqual" stopIfTrue="1">
      <formula>SUM($E$82,$E$84,$E$86,$E$88,$E$90)</formula>
    </cfRule>
  </conditionalFormatting>
  <dataValidations count="2">
    <dataValidation type="whole" operator="greaterThanOrEqual" allowBlank="1" showInputMessage="1" showErrorMessage="1" sqref="C27 C88 C86 E80 C35 C82:C84 C72 C80 C90:C93 C95 C64 C19 C11">
      <formula1>0</formula1>
    </dataValidation>
    <dataValidation operator="greaterThanOrEqual" allowBlank="1" showInputMessage="1" showErrorMessage="1" sqref="E79 E50:E55 C74:C75 C66:C70 C62 C60 C58 C55 C53 E11:E25 C13:C17 C21:C25 C29:C33 C37:C41 E62:E77 E81:E93 E27:E45"/>
  </dataValidations>
  <printOptions horizontalCentered="1"/>
  <pageMargins left="0.58" right="0.63" top="0.93" bottom="0.22" header="0.5118110236220472" footer="0.17"/>
  <pageSetup fitToHeight="0" fitToWidth="1" horizontalDpi="600" verticalDpi="600" orientation="portrait" paperSize="9" scale="68" r:id="rId1"/>
  <rowBreaks count="1" manualBreakCount="1">
    <brk id="46" max="4" man="1"/>
  </rowBreaks>
  <ignoredErrors>
    <ignoredError sqref="C11:E12 C16:E16 D13:E13 D14:E14 D15:E15 C24:E24 D21:E21 D22:E22 D23:E23 C26:E28 D25:E25 C32:E32 D29:E29 D30:E30 D31:E31 C40:E40 D37:E37 D38:E38 D39:E39 D41:E41 C18:E20 D17:E17 C34:E36 D33:E33" emptyCellReference="1"/>
    <ignoredError sqref="A42:B42 D75 A76:E79 A63:E63 D71:E74 A64:B75 D64:E66 D67:D70 A96:E96 A94:B95 D94:E95 A53:B62 D53:E61 C54 C56:C57 A81:E81 A80 D80 A83 A82:B82 C100:D100 A98:E99 A97 C97:E97 C59 C61 D62 A84:B90 D82:D90 E83:E90 A11:B41" numberStoredAsText="1"/>
    <ignoredError sqref="E67:E70 E62 E75 C64:C65 C87 C71:C73 C83 C85 C89 C94" numberStoredAsText="1" emptyCellReferenc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1:X72"/>
  <sheetViews>
    <sheetView view="pageBreakPreview" zoomScale="85" zoomScaleSheetLayoutView="85" zoomScalePageLayoutView="0" workbookViewId="0" topLeftCell="A25">
      <selection activeCell="B52" sqref="B52"/>
    </sheetView>
  </sheetViews>
  <sheetFormatPr defaultColWidth="9.140625" defaultRowHeight="12.75"/>
  <cols>
    <col min="1" max="1" width="6.7109375" style="293" customWidth="1"/>
    <col min="2" max="2" width="65.7109375" style="293" customWidth="1"/>
    <col min="3" max="5" width="15.7109375" style="293" customWidth="1"/>
    <col min="6" max="16384" width="9.140625" style="293" customWidth="1"/>
  </cols>
  <sheetData>
    <row r="1" spans="1:4" ht="12.75">
      <c r="A1" s="292">
        <f>Титульный!A27</f>
        <v>0</v>
      </c>
      <c r="B1" s="292"/>
      <c r="C1" s="204" t="s">
        <v>108</v>
      </c>
      <c r="D1" s="437"/>
    </row>
    <row r="2" spans="1:4" ht="12.75">
      <c r="A2" s="204" t="str">
        <f>Титульный!D26</f>
        <v>Исламское Окно</v>
      </c>
      <c r="B2" s="204"/>
      <c r="C2" s="204" t="s">
        <v>109</v>
      </c>
      <c r="D2" s="437"/>
    </row>
    <row r="3" spans="3:5" ht="12.75">
      <c r="C3" s="891">
        <f>Титульный!C18</f>
        <v>44958</v>
      </c>
      <c r="D3" s="891"/>
      <c r="E3" s="891"/>
    </row>
    <row r="4" spans="1:5" ht="12.75">
      <c r="A4" s="437"/>
      <c r="B4" s="437"/>
      <c r="C4" s="437"/>
      <c r="D4" s="437"/>
      <c r="E4" s="437"/>
    </row>
    <row r="5" spans="1:5" ht="12.75">
      <c r="A5" s="570" t="s">
        <v>807</v>
      </c>
      <c r="C5" s="437"/>
      <c r="D5" s="437"/>
      <c r="E5" s="437"/>
    </row>
    <row r="6" spans="1:2" ht="12.75">
      <c r="A6" s="440"/>
      <c r="B6" s="441"/>
    </row>
    <row r="7" ht="12.75">
      <c r="E7" s="502" t="s">
        <v>447</v>
      </c>
    </row>
    <row r="8" spans="1:5" ht="12.75">
      <c r="A8" s="957" t="s">
        <v>500</v>
      </c>
      <c r="B8" s="959" t="s">
        <v>501</v>
      </c>
      <c r="C8" s="443" t="s">
        <v>502</v>
      </c>
      <c r="D8" s="443" t="s">
        <v>503</v>
      </c>
      <c r="E8" s="443" t="s">
        <v>504</v>
      </c>
    </row>
    <row r="9" spans="1:5" ht="12.75">
      <c r="A9" s="958"/>
      <c r="B9" s="960"/>
      <c r="C9" s="444" t="s">
        <v>505</v>
      </c>
      <c r="D9" s="444" t="s">
        <v>506</v>
      </c>
      <c r="E9" s="444" t="s">
        <v>507</v>
      </c>
    </row>
    <row r="10" spans="1:5" ht="12.75">
      <c r="A10" s="445"/>
      <c r="B10" s="571"/>
      <c r="C10" s="446"/>
      <c r="D10" s="446"/>
      <c r="E10" s="446"/>
    </row>
    <row r="11" spans="1:5" ht="25.5">
      <c r="A11" s="454" t="s">
        <v>738</v>
      </c>
      <c r="B11" s="471" t="s">
        <v>808</v>
      </c>
      <c r="C11" s="449">
        <f>SUM(C13:C17)</f>
        <v>0</v>
      </c>
      <c r="D11" s="450"/>
      <c r="E11" s="449">
        <f>SUM(E14:E17)</f>
        <v>0</v>
      </c>
    </row>
    <row r="12" spans="1:5" ht="12.75">
      <c r="A12" s="451"/>
      <c r="B12" s="471"/>
      <c r="C12" s="461"/>
      <c r="D12" s="450"/>
      <c r="E12" s="462"/>
    </row>
    <row r="13" spans="1:5" ht="12.75">
      <c r="A13" s="454" t="s">
        <v>740</v>
      </c>
      <c r="B13" s="489"/>
      <c r="C13" s="460"/>
      <c r="D13" s="450">
        <v>0</v>
      </c>
      <c r="E13" s="457"/>
    </row>
    <row r="14" spans="1:5" ht="12.75">
      <c r="A14" s="454" t="s">
        <v>741</v>
      </c>
      <c r="B14" s="489"/>
      <c r="C14" s="460"/>
      <c r="D14" s="450">
        <v>0.1</v>
      </c>
      <c r="E14" s="449">
        <f>C14*D14</f>
        <v>0</v>
      </c>
    </row>
    <row r="15" spans="1:5" ht="12.75">
      <c r="A15" s="454" t="s">
        <v>742</v>
      </c>
      <c r="B15" s="490"/>
      <c r="C15" s="460"/>
      <c r="D15" s="450">
        <v>0.2</v>
      </c>
      <c r="E15" s="449">
        <f>C15*D15</f>
        <v>0</v>
      </c>
    </row>
    <row r="16" spans="1:5" ht="12.75">
      <c r="A16" s="454" t="s">
        <v>743</v>
      </c>
      <c r="B16" s="490"/>
      <c r="C16" s="456"/>
      <c r="D16" s="450">
        <v>0.5</v>
      </c>
      <c r="E16" s="459">
        <f>C16*D16</f>
        <v>0</v>
      </c>
    </row>
    <row r="17" spans="1:5" ht="12.75">
      <c r="A17" s="454" t="s">
        <v>744</v>
      </c>
      <c r="B17" s="490"/>
      <c r="C17" s="460"/>
      <c r="D17" s="450">
        <v>1</v>
      </c>
      <c r="E17" s="449">
        <f>C17*D17</f>
        <v>0</v>
      </c>
    </row>
    <row r="18" spans="1:5" ht="12.75">
      <c r="A18" s="451"/>
      <c r="B18" s="471"/>
      <c r="C18" s="461"/>
      <c r="D18" s="450"/>
      <c r="E18" s="462"/>
    </row>
    <row r="19" spans="1:5" ht="25.5">
      <c r="A19" s="454" t="s">
        <v>745</v>
      </c>
      <c r="B19" s="471" t="s">
        <v>809</v>
      </c>
      <c r="C19" s="449">
        <f>SUM(C21:C25)</f>
        <v>0</v>
      </c>
      <c r="D19" s="450"/>
      <c r="E19" s="449">
        <f>SUM(E22:E25)</f>
        <v>0</v>
      </c>
    </row>
    <row r="20" spans="1:5" ht="12.75">
      <c r="A20" s="451"/>
      <c r="B20" s="471"/>
      <c r="C20" s="461"/>
      <c r="D20" s="450"/>
      <c r="E20" s="462"/>
    </row>
    <row r="21" spans="1:5" ht="12.75">
      <c r="A21" s="454" t="s">
        <v>747</v>
      </c>
      <c r="B21" s="489"/>
      <c r="C21" s="460"/>
      <c r="D21" s="450">
        <v>0</v>
      </c>
      <c r="E21" s="457"/>
    </row>
    <row r="22" spans="1:5" ht="12.75">
      <c r="A22" s="454" t="s">
        <v>748</v>
      </c>
      <c r="B22" s="489"/>
      <c r="C22" s="460"/>
      <c r="D22" s="450">
        <v>0.1</v>
      </c>
      <c r="E22" s="449">
        <f>C22*D22</f>
        <v>0</v>
      </c>
    </row>
    <row r="23" spans="1:5" ht="12.75">
      <c r="A23" s="454" t="s">
        <v>749</v>
      </c>
      <c r="B23" s="490"/>
      <c r="C23" s="460"/>
      <c r="D23" s="450">
        <v>0.2</v>
      </c>
      <c r="E23" s="449">
        <f>C23*D23</f>
        <v>0</v>
      </c>
    </row>
    <row r="24" spans="1:5" ht="12.75">
      <c r="A24" s="454" t="s">
        <v>750</v>
      </c>
      <c r="B24" s="490"/>
      <c r="C24" s="456"/>
      <c r="D24" s="450">
        <v>0.5</v>
      </c>
      <c r="E24" s="459">
        <f>C24*D24</f>
        <v>0</v>
      </c>
    </row>
    <row r="25" spans="1:5" ht="12.75">
      <c r="A25" s="454" t="s">
        <v>751</v>
      </c>
      <c r="B25" s="490"/>
      <c r="C25" s="460"/>
      <c r="D25" s="450">
        <v>1</v>
      </c>
      <c r="E25" s="449">
        <f>C25*D25</f>
        <v>0</v>
      </c>
    </row>
    <row r="26" ht="12.75">
      <c r="C26" s="572"/>
    </row>
    <row r="27" spans="1:5" ht="12.75">
      <c r="A27" s="454" t="s">
        <v>752</v>
      </c>
      <c r="B27" s="471" t="s">
        <v>810</v>
      </c>
      <c r="C27" s="449">
        <f>SUM(C29:C33)</f>
        <v>0</v>
      </c>
      <c r="D27" s="450"/>
      <c r="E27" s="449">
        <f>SUM(E30:E33)</f>
        <v>0</v>
      </c>
    </row>
    <row r="28" spans="1:5" ht="12.75">
      <c r="A28" s="451"/>
      <c r="B28" s="471"/>
      <c r="C28" s="461"/>
      <c r="D28" s="450"/>
      <c r="E28" s="462"/>
    </row>
    <row r="29" spans="1:5" ht="12.75">
      <c r="A29" s="454" t="s">
        <v>754</v>
      </c>
      <c r="B29" s="455"/>
      <c r="C29" s="460"/>
      <c r="D29" s="450">
        <v>0</v>
      </c>
      <c r="E29" s="457"/>
    </row>
    <row r="30" spans="1:5" ht="12.75">
      <c r="A30" s="454" t="s">
        <v>755</v>
      </c>
      <c r="B30" s="455"/>
      <c r="C30" s="460"/>
      <c r="D30" s="450">
        <v>0.1</v>
      </c>
      <c r="E30" s="449">
        <f>C30*D30</f>
        <v>0</v>
      </c>
    </row>
    <row r="31" spans="1:5" ht="12.75">
      <c r="A31" s="454" t="s">
        <v>756</v>
      </c>
      <c r="B31" s="573"/>
      <c r="C31" s="460"/>
      <c r="D31" s="450">
        <v>0.2</v>
      </c>
      <c r="E31" s="449">
        <f>C31*D31</f>
        <v>0</v>
      </c>
    </row>
    <row r="32" spans="1:5" ht="12.75">
      <c r="A32" s="454" t="s">
        <v>757</v>
      </c>
      <c r="B32" s="573"/>
      <c r="C32" s="456"/>
      <c r="D32" s="450">
        <v>0.5</v>
      </c>
      <c r="E32" s="459">
        <f>C32*D32</f>
        <v>0</v>
      </c>
    </row>
    <row r="33" spans="1:5" ht="12.75">
      <c r="A33" s="454" t="s">
        <v>758</v>
      </c>
      <c r="B33" s="573"/>
      <c r="C33" s="460"/>
      <c r="D33" s="450">
        <v>1</v>
      </c>
      <c r="E33" s="449">
        <f>C33*D33</f>
        <v>0</v>
      </c>
    </row>
    <row r="34" spans="1:5" ht="12.75">
      <c r="A34" s="451"/>
      <c r="C34" s="452"/>
      <c r="E34" s="453"/>
    </row>
    <row r="35" spans="1:5" ht="12.75">
      <c r="A35" s="454" t="s">
        <v>759</v>
      </c>
      <c r="B35" s="745" t="s">
        <v>1000</v>
      </c>
      <c r="C35" s="449">
        <f>SUM(C37:C41)</f>
        <v>0</v>
      </c>
      <c r="D35" s="450"/>
      <c r="E35" s="449">
        <f>SUM(E38:E41)</f>
        <v>0</v>
      </c>
    </row>
    <row r="36" spans="1:5" ht="12.75">
      <c r="A36" s="451"/>
      <c r="B36" s="471"/>
      <c r="C36" s="461"/>
      <c r="D36" s="450"/>
      <c r="E36" s="462"/>
    </row>
    <row r="37" spans="1:5" ht="12.75">
      <c r="A37" s="454" t="s">
        <v>761</v>
      </c>
      <c r="B37" s="455"/>
      <c r="C37" s="460"/>
      <c r="D37" s="450">
        <v>0</v>
      </c>
      <c r="E37" s="457"/>
    </row>
    <row r="38" spans="1:5" ht="12.75">
      <c r="A38" s="454" t="s">
        <v>762</v>
      </c>
      <c r="B38" s="455"/>
      <c r="C38" s="460"/>
      <c r="D38" s="450">
        <v>0.1</v>
      </c>
      <c r="E38" s="449">
        <f>C38*D38</f>
        <v>0</v>
      </c>
    </row>
    <row r="39" spans="1:5" ht="12.75">
      <c r="A39" s="454" t="s">
        <v>763</v>
      </c>
      <c r="B39" s="573"/>
      <c r="C39" s="460"/>
      <c r="D39" s="450">
        <v>0.2</v>
      </c>
      <c r="E39" s="449">
        <f>C39*D39</f>
        <v>0</v>
      </c>
    </row>
    <row r="40" spans="1:5" ht="12.75">
      <c r="A40" s="454" t="s">
        <v>764</v>
      </c>
      <c r="B40" s="573"/>
      <c r="C40" s="456"/>
      <c r="D40" s="450">
        <v>0.5</v>
      </c>
      <c r="E40" s="459">
        <f>C40*D40</f>
        <v>0</v>
      </c>
    </row>
    <row r="41" spans="1:5" ht="12.75">
      <c r="A41" s="454" t="s">
        <v>765</v>
      </c>
      <c r="B41" s="573"/>
      <c r="C41" s="460"/>
      <c r="D41" s="450">
        <v>1</v>
      </c>
      <c r="E41" s="449">
        <f>C41*D41</f>
        <v>0</v>
      </c>
    </row>
    <row r="42" spans="1:5" ht="12.75">
      <c r="A42" s="451"/>
      <c r="B42" s="571"/>
      <c r="C42" s="461"/>
      <c r="D42" s="446"/>
      <c r="E42" s="462"/>
    </row>
    <row r="43" spans="1:5" ht="51">
      <c r="A43" s="454" t="s">
        <v>766</v>
      </c>
      <c r="B43" s="745" t="s">
        <v>1001</v>
      </c>
      <c r="C43" s="468"/>
      <c r="D43" s="450">
        <v>4</v>
      </c>
      <c r="E43" s="449">
        <f>C43*D43</f>
        <v>0</v>
      </c>
    </row>
    <row r="44" spans="1:5" ht="12.75">
      <c r="A44" s="451"/>
      <c r="B44" s="483"/>
      <c r="C44" s="461"/>
      <c r="D44" s="450"/>
      <c r="E44" s="462"/>
    </row>
    <row r="45" spans="1:5" ht="12.75">
      <c r="A45" s="454" t="s">
        <v>768</v>
      </c>
      <c r="B45" s="471" t="s">
        <v>767</v>
      </c>
      <c r="C45" s="468"/>
      <c r="D45" s="450">
        <v>1</v>
      </c>
      <c r="E45" s="449">
        <f>C45*D45</f>
        <v>0</v>
      </c>
    </row>
    <row r="46" spans="1:5" ht="12.75">
      <c r="A46" s="451"/>
      <c r="B46" s="471"/>
      <c r="C46" s="461"/>
      <c r="D46" s="450"/>
      <c r="E46" s="480"/>
    </row>
    <row r="47" spans="1:5" ht="12.75">
      <c r="A47" s="447">
        <v>390</v>
      </c>
      <c r="B47" s="471" t="s">
        <v>811</v>
      </c>
      <c r="C47" s="468"/>
      <c r="D47" s="450">
        <v>1</v>
      </c>
      <c r="E47" s="449">
        <f>C47*D47</f>
        <v>0</v>
      </c>
    </row>
    <row r="48" spans="1:5" ht="12.75">
      <c r="A48" s="574"/>
      <c r="C48" s="452"/>
      <c r="E48" s="482"/>
    </row>
    <row r="49" spans="1:24" ht="12.75">
      <c r="A49" s="447">
        <v>430</v>
      </c>
      <c r="B49" s="471" t="s">
        <v>812</v>
      </c>
      <c r="C49" s="468">
        <f>SUM(C52:C57)</f>
        <v>0</v>
      </c>
      <c r="D49" s="450"/>
      <c r="E49" s="449">
        <f>SUM(E52:E57)</f>
        <v>0</v>
      </c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</row>
    <row r="50" spans="1:24" ht="12.75">
      <c r="A50" s="574"/>
      <c r="C50" s="452"/>
      <c r="E50" s="482"/>
      <c r="K50" s="575"/>
      <c r="L50" s="575"/>
      <c r="M50" s="575"/>
      <c r="N50" s="575"/>
      <c r="O50" s="575"/>
      <c r="P50" s="575"/>
      <c r="Q50" s="575"/>
      <c r="R50" s="575"/>
      <c r="S50" s="575"/>
      <c r="T50" s="575"/>
      <c r="U50" s="575"/>
      <c r="V50" s="575"/>
      <c r="W50" s="575"/>
      <c r="X50" s="575"/>
    </row>
    <row r="51" spans="1:5" ht="12.75">
      <c r="A51" s="454" t="s">
        <v>780</v>
      </c>
      <c r="B51" s="455"/>
      <c r="C51" s="460"/>
      <c r="D51" s="450">
        <v>0</v>
      </c>
      <c r="E51" s="449">
        <v>0</v>
      </c>
    </row>
    <row r="52" spans="1:24" ht="12.75">
      <c r="A52" s="454" t="s">
        <v>782</v>
      </c>
      <c r="B52" s="455"/>
      <c r="C52" s="460"/>
      <c r="D52" s="450">
        <v>0.1</v>
      </c>
      <c r="E52" s="449">
        <f aca="true" t="shared" si="0" ref="E52:E57">C52*D52</f>
        <v>0</v>
      </c>
      <c r="X52" s="575"/>
    </row>
    <row r="53" spans="1:5" ht="12.75">
      <c r="A53" s="454" t="s">
        <v>813</v>
      </c>
      <c r="B53" s="573"/>
      <c r="C53" s="460"/>
      <c r="D53" s="450">
        <v>0.2</v>
      </c>
      <c r="E53" s="449">
        <f t="shared" si="0"/>
        <v>0</v>
      </c>
    </row>
    <row r="54" spans="1:5" ht="12.75">
      <c r="A54" s="454" t="s">
        <v>814</v>
      </c>
      <c r="B54" s="455"/>
      <c r="C54" s="460"/>
      <c r="D54" s="450">
        <v>0.5</v>
      </c>
      <c r="E54" s="449">
        <f t="shared" si="0"/>
        <v>0</v>
      </c>
    </row>
    <row r="55" spans="1:5" ht="12.75">
      <c r="A55" s="454" t="s">
        <v>815</v>
      </c>
      <c r="B55" s="455"/>
      <c r="C55" s="460"/>
      <c r="D55" s="450">
        <v>1</v>
      </c>
      <c r="E55" s="449">
        <f t="shared" si="0"/>
        <v>0</v>
      </c>
    </row>
    <row r="56" spans="1:5" ht="12.75">
      <c r="A56" s="454" t="s">
        <v>816</v>
      </c>
      <c r="B56" s="455"/>
      <c r="C56" s="460"/>
      <c r="D56" s="450">
        <v>1.5</v>
      </c>
      <c r="E56" s="449">
        <f t="shared" si="0"/>
        <v>0</v>
      </c>
    </row>
    <row r="57" spans="1:5" ht="12.75">
      <c r="A57" s="454" t="s">
        <v>817</v>
      </c>
      <c r="B57" s="455"/>
      <c r="C57" s="460"/>
      <c r="D57" s="450">
        <v>4</v>
      </c>
      <c r="E57" s="449">
        <f t="shared" si="0"/>
        <v>0</v>
      </c>
    </row>
    <row r="58" spans="1:5" ht="12.75">
      <c r="A58" s="451"/>
      <c r="B58" s="471"/>
      <c r="C58" s="461"/>
      <c r="D58" s="450"/>
      <c r="E58" s="462"/>
    </row>
    <row r="59" spans="1:5" ht="12.75">
      <c r="A59" s="447">
        <v>440</v>
      </c>
      <c r="B59" s="471" t="s">
        <v>779</v>
      </c>
      <c r="C59" s="449">
        <f>SUM(C61:C62)</f>
        <v>0</v>
      </c>
      <c r="D59" s="450"/>
      <c r="E59" s="449">
        <f>E62</f>
        <v>0</v>
      </c>
    </row>
    <row r="60" spans="1:5" ht="12.75">
      <c r="A60" s="451"/>
      <c r="C60" s="461"/>
      <c r="D60" s="450"/>
      <c r="E60" s="462"/>
    </row>
    <row r="61" spans="1:5" ht="12.75">
      <c r="A61" s="454" t="s">
        <v>818</v>
      </c>
      <c r="B61" s="576" t="s">
        <v>781</v>
      </c>
      <c r="C61" s="460"/>
      <c r="D61" s="499" t="s">
        <v>647</v>
      </c>
      <c r="E61" s="453"/>
    </row>
    <row r="62" spans="1:5" ht="12.75">
      <c r="A62" s="454" t="s">
        <v>819</v>
      </c>
      <c r="B62" s="577" t="s">
        <v>783</v>
      </c>
      <c r="C62" s="460"/>
      <c r="D62" s="450">
        <v>1</v>
      </c>
      <c r="E62" s="449">
        <f>C62*D62</f>
        <v>0</v>
      </c>
    </row>
    <row r="63" spans="1:5" ht="12.75">
      <c r="A63" s="451"/>
      <c r="B63" s="471"/>
      <c r="C63" s="461"/>
      <c r="D63" s="450"/>
      <c r="E63" s="462"/>
    </row>
    <row r="64" spans="1:5" ht="12.75">
      <c r="A64" s="451"/>
      <c r="B64" s="448" t="str">
        <f>'R1.B2'!A48</f>
        <v>ответ. Лицо:  исполнитель     подпись: ____________________</v>
      </c>
      <c r="C64" s="461"/>
      <c r="D64" s="450"/>
      <c r="E64" s="462"/>
    </row>
    <row r="67" ht="12.75">
      <c r="A67" s="204"/>
    </row>
    <row r="68" ht="12.75">
      <c r="A68" s="240"/>
    </row>
    <row r="69" ht="12.75">
      <c r="A69" s="578"/>
    </row>
    <row r="72" ht="12.75">
      <c r="C72" s="292"/>
    </row>
  </sheetData>
  <sheetProtection password="B2D8" sheet="1"/>
  <mergeCells count="3">
    <mergeCell ref="C3:E3"/>
    <mergeCell ref="A8:A9"/>
    <mergeCell ref="B8:B9"/>
  </mergeCells>
  <dataValidations count="2">
    <dataValidation operator="greaterThanOrEqual" allowBlank="1" showInputMessage="1" showErrorMessage="1" sqref="C61:C62 C51:C57 E51:E64 E47 C47 E49 C49 C37:C41 C29:C33 C21:C25 C13:C17 E11:E25 E27:E45 C45 C43"/>
    <dataValidation type="whole" operator="greaterThanOrEqual" allowBlank="1" showInputMessage="1" showErrorMessage="1" sqref="C59 C27 C11 C19 C35">
      <formula1>0</formula1>
    </dataValidation>
  </dataValidations>
  <printOptions horizontalCentered="1"/>
  <pageMargins left="0.58" right="0.63" top="0.93" bottom="0.22" header="0.5118110236220472" footer="0.17"/>
  <pageSetup fitToHeight="0" fitToWidth="1"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8080"/>
  </sheetPr>
  <dimension ref="A1:F58"/>
  <sheetViews>
    <sheetView view="pageBreakPreview" zoomScale="90" zoomScaleSheetLayoutView="90" zoomScalePageLayoutView="0" workbookViewId="0" topLeftCell="A31">
      <selection activeCell="C46" sqref="C46"/>
    </sheetView>
  </sheetViews>
  <sheetFormatPr defaultColWidth="9.140625" defaultRowHeight="12.75"/>
  <cols>
    <col min="1" max="1" width="6.57421875" style="580" customWidth="1"/>
    <col min="2" max="2" width="80.7109375" style="580" customWidth="1"/>
    <col min="3" max="6" width="13.57421875" style="580" customWidth="1"/>
    <col min="7" max="16384" width="9.140625" style="580" customWidth="1"/>
  </cols>
  <sheetData>
    <row r="1" spans="1:6" ht="15.75" customHeight="1">
      <c r="A1" s="504">
        <f>Титульный!A27</f>
        <v>0</v>
      </c>
      <c r="B1" s="579"/>
      <c r="D1" s="581" t="s">
        <v>108</v>
      </c>
      <c r="E1" s="582"/>
      <c r="F1" s="583"/>
    </row>
    <row r="2" spans="1:6" ht="15.75" customHeight="1">
      <c r="A2" s="2" t="str">
        <f>Титульный!D26</f>
        <v>Исламское Окно</v>
      </c>
      <c r="B2" s="581"/>
      <c r="D2" s="581" t="s">
        <v>109</v>
      </c>
      <c r="E2" s="582"/>
      <c r="F2" s="583"/>
    </row>
    <row r="3" spans="4:6" ht="15.75" customHeight="1">
      <c r="D3" s="961">
        <f>Титульный!C18</f>
        <v>44958</v>
      </c>
      <c r="E3" s="961"/>
      <c r="F3" s="961"/>
    </row>
    <row r="4" spans="3:5" ht="15.75" customHeight="1">
      <c r="C4" s="583"/>
      <c r="D4" s="583"/>
      <c r="E4" s="584"/>
    </row>
    <row r="5" ht="15.75" customHeight="1">
      <c r="A5" s="509" t="s">
        <v>820</v>
      </c>
    </row>
    <row r="6" spans="1:6" ht="15.75" customHeight="1">
      <c r="A6" s="585"/>
      <c r="B6" s="586"/>
      <c r="F6" s="587" t="s">
        <v>447</v>
      </c>
    </row>
    <row r="7" ht="15.75" customHeight="1"/>
    <row r="8" spans="1:6" ht="15.75" customHeight="1">
      <c r="A8" s="966" t="s">
        <v>500</v>
      </c>
      <c r="B8" s="969" t="s">
        <v>501</v>
      </c>
      <c r="C8" s="588" t="s">
        <v>502</v>
      </c>
      <c r="D8" s="588" t="s">
        <v>821</v>
      </c>
      <c r="E8" s="588" t="s">
        <v>503</v>
      </c>
      <c r="F8" s="589" t="s">
        <v>822</v>
      </c>
    </row>
    <row r="9" spans="1:6" ht="15.75" customHeight="1">
      <c r="A9" s="967"/>
      <c r="B9" s="970"/>
      <c r="C9" s="590" t="s">
        <v>505</v>
      </c>
      <c r="D9" s="590" t="s">
        <v>823</v>
      </c>
      <c r="E9" s="590" t="s">
        <v>506</v>
      </c>
      <c r="F9" s="591" t="s">
        <v>507</v>
      </c>
    </row>
    <row r="10" spans="1:6" ht="15.75" customHeight="1">
      <c r="A10" s="968"/>
      <c r="B10" s="971"/>
      <c r="C10" s="592"/>
      <c r="D10" s="592" t="s">
        <v>824</v>
      </c>
      <c r="E10" s="592"/>
      <c r="F10" s="593"/>
    </row>
    <row r="11" spans="1:6" ht="15.75" customHeight="1">
      <c r="A11" s="594"/>
      <c r="B11" s="595"/>
      <c r="C11" s="596"/>
      <c r="D11" s="596"/>
      <c r="E11" s="596"/>
      <c r="F11" s="597"/>
    </row>
    <row r="12" spans="1:6" ht="15.75" customHeight="1">
      <c r="A12" s="598" t="s">
        <v>825</v>
      </c>
      <c r="B12" s="599" t="s">
        <v>826</v>
      </c>
      <c r="C12" s="518">
        <f>SUM(C14,C18,C22)</f>
        <v>0</v>
      </c>
      <c r="D12" s="519"/>
      <c r="E12" s="600"/>
      <c r="F12" s="520">
        <f>SUM(F14,F18,F22)</f>
        <v>0</v>
      </c>
    </row>
    <row r="13" spans="1:6" ht="15.75" customHeight="1">
      <c r="A13" s="594"/>
      <c r="B13" s="599"/>
      <c r="C13" s="522"/>
      <c r="D13" s="519"/>
      <c r="E13" s="600"/>
      <c r="F13" s="522"/>
    </row>
    <row r="14" spans="1:6" ht="15.75" customHeight="1">
      <c r="A14" s="598" t="s">
        <v>827</v>
      </c>
      <c r="B14" s="601" t="s">
        <v>828</v>
      </c>
      <c r="C14" s="520">
        <f>SUM(C15:C16)</f>
        <v>0</v>
      </c>
      <c r="D14" s="519"/>
      <c r="E14" s="600"/>
      <c r="F14" s="520">
        <f>SUM(F15:F16)</f>
        <v>0</v>
      </c>
    </row>
    <row r="15" spans="1:6" ht="15.75" customHeight="1">
      <c r="A15" s="594"/>
      <c r="B15" s="599"/>
      <c r="C15" s="525"/>
      <c r="D15" s="519">
        <v>0.02</v>
      </c>
      <c r="E15" s="602">
        <v>0.2</v>
      </c>
      <c r="F15" s="527">
        <f>C15*D15*E15</f>
        <v>0</v>
      </c>
    </row>
    <row r="16" spans="1:6" ht="15.75" customHeight="1">
      <c r="A16" s="594"/>
      <c r="B16" s="599"/>
      <c r="C16" s="525"/>
      <c r="D16" s="519">
        <v>0.02</v>
      </c>
      <c r="E16" s="602">
        <v>1</v>
      </c>
      <c r="F16" s="527">
        <f>C16*D16*E16</f>
        <v>0</v>
      </c>
    </row>
    <row r="17" spans="1:6" ht="15.75" customHeight="1">
      <c r="A17" s="594"/>
      <c r="B17" s="599"/>
      <c r="C17" s="522"/>
      <c r="D17" s="519"/>
      <c r="E17" s="602"/>
      <c r="F17" s="522"/>
    </row>
    <row r="18" spans="1:6" ht="15.75" customHeight="1">
      <c r="A18" s="598" t="s">
        <v>829</v>
      </c>
      <c r="B18" s="601" t="s">
        <v>830</v>
      </c>
      <c r="C18" s="518">
        <f>SUM(C19:C20)</f>
        <v>0</v>
      </c>
      <c r="D18" s="519"/>
      <c r="E18" s="600"/>
      <c r="F18" s="520">
        <f>SUM(F19:F20)</f>
        <v>0</v>
      </c>
    </row>
    <row r="19" spans="1:6" ht="15.75" customHeight="1">
      <c r="A19" s="594"/>
      <c r="B19" s="599"/>
      <c r="C19" s="525"/>
      <c r="D19" s="519">
        <v>0.05</v>
      </c>
      <c r="E19" s="602">
        <v>0.2</v>
      </c>
      <c r="F19" s="527">
        <f>C19*D19*E19</f>
        <v>0</v>
      </c>
    </row>
    <row r="20" spans="1:6" ht="15.75" customHeight="1">
      <c r="A20" s="594"/>
      <c r="B20" s="599"/>
      <c r="C20" s="525"/>
      <c r="D20" s="519">
        <v>0.05</v>
      </c>
      <c r="E20" s="602">
        <v>1</v>
      </c>
      <c r="F20" s="527">
        <f>C20*D20*E20</f>
        <v>0</v>
      </c>
    </row>
    <row r="21" spans="1:6" ht="15.75" customHeight="1">
      <c r="A21" s="594"/>
      <c r="B21" s="599"/>
      <c r="C21" s="522"/>
      <c r="D21" s="519"/>
      <c r="E21" s="602"/>
      <c r="F21" s="522"/>
    </row>
    <row r="22" spans="1:6" ht="15.75" customHeight="1">
      <c r="A22" s="598" t="s">
        <v>831</v>
      </c>
      <c r="B22" s="601" t="s">
        <v>832</v>
      </c>
      <c r="C22" s="518">
        <f>SUM(C23:C24)</f>
        <v>0</v>
      </c>
      <c r="D22" s="519"/>
      <c r="E22" s="600"/>
      <c r="F22" s="520">
        <f>SUM(F23:F24)</f>
        <v>0</v>
      </c>
    </row>
    <row r="23" spans="1:6" ht="15.75" customHeight="1">
      <c r="A23" s="594"/>
      <c r="B23" s="599"/>
      <c r="C23" s="525"/>
      <c r="D23" s="603"/>
      <c r="E23" s="602">
        <v>0.2</v>
      </c>
      <c r="F23" s="527">
        <f>C23*D23*E23</f>
        <v>0</v>
      </c>
    </row>
    <row r="24" spans="1:6" ht="15.75" customHeight="1">
      <c r="A24" s="594"/>
      <c r="B24" s="599"/>
      <c r="C24" s="525"/>
      <c r="D24" s="603"/>
      <c r="E24" s="602">
        <v>1</v>
      </c>
      <c r="F24" s="527">
        <f>C24*D24*E24</f>
        <v>0</v>
      </c>
    </row>
    <row r="25" spans="1:6" ht="15.75" customHeight="1">
      <c r="A25" s="594"/>
      <c r="B25" s="599"/>
      <c r="C25" s="522"/>
      <c r="D25" s="519"/>
      <c r="E25" s="602"/>
      <c r="F25" s="522"/>
    </row>
    <row r="26" spans="1:6" ht="15.75" customHeight="1">
      <c r="A26" s="598" t="s">
        <v>833</v>
      </c>
      <c r="B26" s="597" t="s">
        <v>834</v>
      </c>
      <c r="C26" s="518">
        <f>SUM(C28,C32,C36)</f>
        <v>0</v>
      </c>
      <c r="D26" s="536"/>
      <c r="E26" s="600"/>
      <c r="F26" s="520">
        <f>SUM(F28,F32,F36)</f>
        <v>0</v>
      </c>
    </row>
    <row r="27" spans="1:6" ht="15.75" customHeight="1">
      <c r="A27" s="594"/>
      <c r="B27" s="599"/>
      <c r="C27" s="522"/>
      <c r="D27" s="519"/>
      <c r="E27" s="602"/>
      <c r="F27" s="522"/>
    </row>
    <row r="28" spans="1:6" ht="15.75" customHeight="1">
      <c r="A28" s="598" t="s">
        <v>835</v>
      </c>
      <c r="B28" s="601" t="s">
        <v>828</v>
      </c>
      <c r="C28" s="518">
        <f>SUM(C29:C30)</f>
        <v>0</v>
      </c>
      <c r="D28" s="519"/>
      <c r="E28" s="600"/>
      <c r="F28" s="520">
        <f>SUM(F29:F30)</f>
        <v>0</v>
      </c>
    </row>
    <row r="29" spans="1:6" ht="15.75" customHeight="1">
      <c r="A29" s="594"/>
      <c r="B29" s="599"/>
      <c r="C29" s="525"/>
      <c r="D29" s="604">
        <v>0.005</v>
      </c>
      <c r="E29" s="602">
        <v>0.2</v>
      </c>
      <c r="F29" s="527">
        <f>C29*D29*E29</f>
        <v>0</v>
      </c>
    </row>
    <row r="30" spans="1:6" ht="15.75" customHeight="1">
      <c r="A30" s="594"/>
      <c r="B30" s="599"/>
      <c r="C30" s="525"/>
      <c r="D30" s="604">
        <v>0.005</v>
      </c>
      <c r="E30" s="602">
        <v>1</v>
      </c>
      <c r="F30" s="527">
        <f>C30*D30*E30</f>
        <v>0</v>
      </c>
    </row>
    <row r="31" spans="1:6" ht="15.75" customHeight="1">
      <c r="A31" s="594"/>
      <c r="B31" s="599"/>
      <c r="C31" s="522"/>
      <c r="D31" s="519"/>
      <c r="E31" s="602"/>
      <c r="F31" s="522"/>
    </row>
    <row r="32" spans="1:6" ht="15.75" customHeight="1">
      <c r="A32" s="598" t="s">
        <v>836</v>
      </c>
      <c r="B32" s="601" t="s">
        <v>830</v>
      </c>
      <c r="C32" s="518">
        <f>SUM(C33:C34)</f>
        <v>0</v>
      </c>
      <c r="D32" s="519"/>
      <c r="E32" s="600"/>
      <c r="F32" s="520">
        <f>SUM(F33:F34)</f>
        <v>0</v>
      </c>
    </row>
    <row r="33" spans="1:6" ht="15.75" customHeight="1">
      <c r="A33" s="594"/>
      <c r="B33" s="599"/>
      <c r="C33" s="525"/>
      <c r="D33" s="519">
        <v>0.01</v>
      </c>
      <c r="E33" s="602">
        <v>0.2</v>
      </c>
      <c r="F33" s="527">
        <f>C33*D33*E33</f>
        <v>0</v>
      </c>
    </row>
    <row r="34" spans="1:6" ht="15.75" customHeight="1">
      <c r="A34" s="594"/>
      <c r="B34" s="599"/>
      <c r="C34" s="525"/>
      <c r="D34" s="519">
        <v>0.01</v>
      </c>
      <c r="E34" s="602">
        <v>1</v>
      </c>
      <c r="F34" s="527">
        <f>C34*D34*E34</f>
        <v>0</v>
      </c>
    </row>
    <row r="35" spans="1:6" ht="15.75" customHeight="1">
      <c r="A35" s="594"/>
      <c r="B35" s="599"/>
      <c r="C35" s="522"/>
      <c r="D35" s="519"/>
      <c r="E35" s="602"/>
      <c r="F35" s="522"/>
    </row>
    <row r="36" spans="1:6" ht="15.75" customHeight="1">
      <c r="A36" s="598" t="s">
        <v>837</v>
      </c>
      <c r="B36" s="601" t="s">
        <v>832</v>
      </c>
      <c r="C36" s="518">
        <f>SUM(C37:C38)</f>
        <v>0</v>
      </c>
      <c r="D36" s="519"/>
      <c r="E36" s="600"/>
      <c r="F36" s="520">
        <f>SUM(F37:F38)</f>
        <v>0</v>
      </c>
    </row>
    <row r="37" spans="1:6" ht="15.75" customHeight="1">
      <c r="A37" s="594"/>
      <c r="B37" s="599"/>
      <c r="C37" s="525"/>
      <c r="D37" s="603"/>
      <c r="E37" s="602">
        <v>0.2</v>
      </c>
      <c r="F37" s="527">
        <f>C37*D37*E37</f>
        <v>0</v>
      </c>
    </row>
    <row r="38" spans="1:6" ht="15.75" customHeight="1">
      <c r="A38" s="594"/>
      <c r="B38" s="599"/>
      <c r="C38" s="525"/>
      <c r="D38" s="603"/>
      <c r="E38" s="602">
        <v>1</v>
      </c>
      <c r="F38" s="527">
        <f>C38*D38*E38</f>
        <v>0</v>
      </c>
    </row>
    <row r="39" spans="1:6" ht="15.75" customHeight="1">
      <c r="A39" s="594"/>
      <c r="B39" s="599"/>
      <c r="C39" s="522"/>
      <c r="D39" s="519"/>
      <c r="E39" s="602"/>
      <c r="F39" s="522"/>
    </row>
    <row r="40" spans="1:6" ht="15.75" customHeight="1">
      <c r="A40" s="598" t="s">
        <v>838</v>
      </c>
      <c r="B40" s="599" t="s">
        <v>839</v>
      </c>
      <c r="C40" s="518">
        <f>SUM(C42:C44)</f>
        <v>0</v>
      </c>
      <c r="D40" s="519"/>
      <c r="E40" s="602"/>
      <c r="F40" s="520">
        <f>SUM(F42:F44)</f>
        <v>0</v>
      </c>
    </row>
    <row r="41" spans="1:6" ht="15.75" customHeight="1">
      <c r="A41" s="594"/>
      <c r="B41" s="599"/>
      <c r="C41" s="522"/>
      <c r="D41" s="519"/>
      <c r="E41" s="602"/>
      <c r="F41" s="522"/>
    </row>
    <row r="42" spans="1:6" ht="15.75" customHeight="1">
      <c r="A42" s="598" t="s">
        <v>840</v>
      </c>
      <c r="B42" s="605"/>
      <c r="C42" s="525"/>
      <c r="D42" s="603"/>
      <c r="E42" s="606"/>
      <c r="F42" s="527">
        <f>C42*D42*E42</f>
        <v>0</v>
      </c>
    </row>
    <row r="43" spans="1:6" ht="15.75" customHeight="1">
      <c r="A43" s="598" t="s">
        <v>841</v>
      </c>
      <c r="B43" s="605"/>
      <c r="C43" s="525"/>
      <c r="D43" s="603"/>
      <c r="E43" s="606"/>
      <c r="F43" s="527">
        <f>C43*D43*E43</f>
        <v>0</v>
      </c>
    </row>
    <row r="44" spans="1:6" ht="15.75" customHeight="1">
      <c r="A44" s="598" t="s">
        <v>842</v>
      </c>
      <c r="B44" s="605"/>
      <c r="C44" s="607"/>
      <c r="D44" s="603"/>
      <c r="E44" s="606"/>
      <c r="F44" s="527">
        <f>C44*D44*E44</f>
        <v>0</v>
      </c>
    </row>
    <row r="45" spans="1:6" ht="15.75" customHeight="1">
      <c r="A45" s="594"/>
      <c r="B45" s="599"/>
      <c r="C45" s="522"/>
      <c r="D45" s="519"/>
      <c r="E45" s="602"/>
      <c r="F45" s="522"/>
    </row>
    <row r="46" spans="1:6" ht="31.5">
      <c r="A46" s="608" t="s">
        <v>843</v>
      </c>
      <c r="B46" s="609" t="s">
        <v>844</v>
      </c>
      <c r="C46" s="682">
        <f>SUM('R15.E22'!C11,'R15.E22'!C21,'R15.E22'!C31,'R15.E22'!C41,'R15.E22'!C51,'R15.E22'!C61,'R15.E22'!C70,'R15.E23'!C11,'R15.E23'!C25)</f>
        <v>0</v>
      </c>
      <c r="D46" s="610"/>
      <c r="E46" s="611"/>
      <c r="F46" s="682">
        <f>SUM('R15.E22'!F11,'R15.E22'!F21,'R15.E22'!F31,'R15.E22'!F41,'R15.E22'!F51,'R15.E22'!F61,'R15.E22'!F70,'R15.E23'!F11,'R15.E23'!F25)</f>
        <v>0</v>
      </c>
    </row>
    <row r="47" spans="1:6" ht="15.75" customHeight="1">
      <c r="A47" s="594"/>
      <c r="B47" s="599"/>
      <c r="C47" s="522"/>
      <c r="D47" s="519"/>
      <c r="E47" s="600"/>
      <c r="F47" s="537"/>
    </row>
    <row r="48" spans="1:6" ht="47.25" customHeight="1">
      <c r="A48" s="598" t="s">
        <v>845</v>
      </c>
      <c r="B48" s="612" t="s">
        <v>973</v>
      </c>
      <c r="C48" s="518">
        <f>SUM(C50:C51)</f>
        <v>0</v>
      </c>
      <c r="D48" s="536"/>
      <c r="E48" s="600"/>
      <c r="F48" s="522"/>
    </row>
    <row r="49" spans="1:6" ht="15.75" customHeight="1">
      <c r="A49" s="594"/>
      <c r="B49" s="596"/>
      <c r="C49" s="522"/>
      <c r="D49" s="519"/>
      <c r="E49" s="600"/>
      <c r="F49" s="537"/>
    </row>
    <row r="50" spans="1:6" ht="15.75" customHeight="1">
      <c r="A50" s="598" t="s">
        <v>846</v>
      </c>
      <c r="B50" s="613" t="s">
        <v>847</v>
      </c>
      <c r="C50" s="679"/>
      <c r="D50" s="536"/>
      <c r="E50" s="600"/>
      <c r="F50" s="537"/>
    </row>
    <row r="51" spans="1:6" ht="15.75" customHeight="1">
      <c r="A51" s="598" t="s">
        <v>848</v>
      </c>
      <c r="B51" s="613" t="s">
        <v>849</v>
      </c>
      <c r="C51" s="679"/>
      <c r="D51" s="536"/>
      <c r="E51" s="600"/>
      <c r="F51" s="537"/>
    </row>
    <row r="52" spans="1:6" ht="15.75" customHeight="1">
      <c r="A52" s="594"/>
      <c r="B52" s="599"/>
      <c r="C52" s="522"/>
      <c r="D52" s="519"/>
      <c r="E52" s="600"/>
      <c r="F52" s="537"/>
    </row>
    <row r="53" spans="1:6" ht="47.25" customHeight="1">
      <c r="A53" s="598" t="s">
        <v>850</v>
      </c>
      <c r="B53" s="612" t="s">
        <v>851</v>
      </c>
      <c r="C53" s="614"/>
      <c r="D53" s="536"/>
      <c r="E53" s="600"/>
      <c r="F53" s="518">
        <f>'R15.D2'!E80+'R15.E2-2'!F46-'R15.E2-2'!C48</f>
        <v>0</v>
      </c>
    </row>
    <row r="55" ht="15.75">
      <c r="B55" s="294" t="str">
        <f>'R1.B2'!A48</f>
        <v>ответ. Лицо:  исполнитель     подпись: ____________________</v>
      </c>
    </row>
    <row r="57" ht="15.75">
      <c r="A57" s="615"/>
    </row>
    <row r="58" ht="15.75">
      <c r="A58" s="78"/>
    </row>
  </sheetData>
  <sheetProtection password="B2D8" sheet="1"/>
  <mergeCells count="3">
    <mergeCell ref="D3:F3"/>
    <mergeCell ref="A8:A10"/>
    <mergeCell ref="B8:B10"/>
  </mergeCells>
  <conditionalFormatting sqref="C46">
    <cfRule type="cellIs" priority="1" dxfId="0" operator="notEqual" stopIfTrue="1">
      <formula>TOTOFFBAL</formula>
    </cfRule>
  </conditionalFormatting>
  <dataValidations count="2">
    <dataValidation operator="greaterThanOrEqual" allowBlank="1" showInputMessage="1" showErrorMessage="1" sqref="F40:F46 C42:C44 C37:C38 C33:C34 C29:C30 C23:C24 C19:C20 C14:C16 F12:F38"/>
    <dataValidation type="whole" operator="greaterThanOrEqual" allowBlank="1" showInputMessage="1" showErrorMessage="1" sqref="F53 C12:C13 C17:C18 C21:C22 C25:C28 C31:C32 C35:C36 C39:C41 C45:C53">
      <formula1>0</formula1>
    </dataValidation>
  </dataValidations>
  <printOptions horizontalCentered="1"/>
  <pageMargins left="0.24" right="0.23" top="1" bottom="0.38" header="0.5" footer="0.17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8080"/>
  </sheetPr>
  <dimension ref="A1:F73"/>
  <sheetViews>
    <sheetView view="pageBreakPreview" zoomScaleSheetLayoutView="100" zoomScalePageLayoutView="0" workbookViewId="0" topLeftCell="A1">
      <selection activeCell="B51" sqref="B51"/>
    </sheetView>
  </sheetViews>
  <sheetFormatPr defaultColWidth="9.140625" defaultRowHeight="12.75"/>
  <cols>
    <col min="1" max="1" width="6.7109375" style="437" customWidth="1"/>
    <col min="2" max="2" width="50.7109375" style="437" customWidth="1"/>
    <col min="3" max="6" width="15.7109375" style="437" customWidth="1"/>
    <col min="7" max="16384" width="9.140625" style="437" customWidth="1"/>
  </cols>
  <sheetData>
    <row r="1" spans="1:4" ht="15" customHeight="1">
      <c r="A1" s="616">
        <f>Титульный!A27</f>
        <v>0</v>
      </c>
      <c r="B1" s="616"/>
      <c r="D1" s="204" t="s">
        <v>108</v>
      </c>
    </row>
    <row r="2" spans="1:4" ht="15" customHeight="1">
      <c r="A2" s="204" t="str">
        <f>Титульный!D26</f>
        <v>Исламское Окно</v>
      </c>
      <c r="B2" s="204"/>
      <c r="D2" s="204" t="s">
        <v>109</v>
      </c>
    </row>
    <row r="3" spans="1:6" ht="15" customHeight="1">
      <c r="A3" s="293"/>
      <c r="B3" s="293"/>
      <c r="D3" s="891">
        <f>Титульный!C18</f>
        <v>44958</v>
      </c>
      <c r="E3" s="891"/>
      <c r="F3" s="891"/>
    </row>
    <row r="4" spans="1:6" ht="15" customHeight="1">
      <c r="A4" s="293"/>
      <c r="B4" s="293"/>
      <c r="E4" s="292"/>
      <c r="F4" s="292"/>
    </row>
    <row r="5" ht="15" customHeight="1">
      <c r="A5" s="438" t="s">
        <v>852</v>
      </c>
    </row>
    <row r="6" spans="1:6" ht="15" customHeight="1">
      <c r="A6" s="617"/>
      <c r="B6" s="618"/>
      <c r="C6" s="475"/>
      <c r="D6" s="619"/>
      <c r="E6" s="620"/>
      <c r="F6" s="442" t="s">
        <v>447</v>
      </c>
    </row>
    <row r="7" spans="1:6" ht="15" customHeight="1">
      <c r="A7" s="957" t="s">
        <v>500</v>
      </c>
      <c r="B7" s="959" t="s">
        <v>501</v>
      </c>
      <c r="C7" s="443" t="s">
        <v>502</v>
      </c>
      <c r="D7" s="443" t="s">
        <v>821</v>
      </c>
      <c r="E7" s="443" t="s">
        <v>503</v>
      </c>
      <c r="F7" s="621" t="s">
        <v>822</v>
      </c>
    </row>
    <row r="8" spans="1:6" ht="15" customHeight="1">
      <c r="A8" s="972"/>
      <c r="B8" s="973"/>
      <c r="C8" s="622" t="s">
        <v>505</v>
      </c>
      <c r="D8" s="622" t="s">
        <v>823</v>
      </c>
      <c r="E8" s="622" t="s">
        <v>506</v>
      </c>
      <c r="F8" s="623" t="s">
        <v>507</v>
      </c>
    </row>
    <row r="9" spans="1:6" s="293" customFormat="1" ht="15" customHeight="1">
      <c r="A9" s="958"/>
      <c r="B9" s="960"/>
      <c r="C9" s="444"/>
      <c r="D9" s="444" t="s">
        <v>824</v>
      </c>
      <c r="E9" s="444"/>
      <c r="F9" s="624"/>
    </row>
    <row r="10" spans="1:6" s="293" customFormat="1" ht="15" customHeight="1">
      <c r="A10" s="445"/>
      <c r="B10" s="571"/>
      <c r="C10" s="446"/>
      <c r="D10" s="446"/>
      <c r="E10" s="446"/>
      <c r="F10" s="624"/>
    </row>
    <row r="11" spans="1:6" s="293" customFormat="1" ht="15" customHeight="1">
      <c r="A11" s="447">
        <v>450</v>
      </c>
      <c r="B11" s="471" t="s">
        <v>853</v>
      </c>
      <c r="C11" s="449">
        <f>SUM(C13:C17)</f>
        <v>0</v>
      </c>
      <c r="D11" s="450"/>
      <c r="E11" s="473"/>
      <c r="F11" s="449">
        <f>SUM(F14:F17)</f>
        <v>0</v>
      </c>
    </row>
    <row r="12" spans="1:6" ht="15" customHeight="1">
      <c r="A12" s="451"/>
      <c r="B12" s="471"/>
      <c r="C12" s="461"/>
      <c r="D12" s="450"/>
      <c r="E12" s="473"/>
      <c r="F12" s="480"/>
    </row>
    <row r="13" spans="1:6" ht="15" customHeight="1">
      <c r="A13" s="463" t="s">
        <v>854</v>
      </c>
      <c r="B13" s="625"/>
      <c r="C13" s="456"/>
      <c r="D13" s="450">
        <v>1</v>
      </c>
      <c r="E13" s="473">
        <v>0</v>
      </c>
      <c r="F13" s="456"/>
    </row>
    <row r="14" spans="1:6" ht="15" customHeight="1">
      <c r="A14" s="463" t="s">
        <v>855</v>
      </c>
      <c r="B14" s="625"/>
      <c r="C14" s="456"/>
      <c r="D14" s="450">
        <v>1</v>
      </c>
      <c r="E14" s="473">
        <v>0.1</v>
      </c>
      <c r="F14" s="459">
        <f aca="true" t="shared" si="0" ref="F14:F19">C14*D14*E14</f>
        <v>0</v>
      </c>
    </row>
    <row r="15" spans="1:6" ht="15" customHeight="1">
      <c r="A15" s="463" t="s">
        <v>856</v>
      </c>
      <c r="B15" s="625"/>
      <c r="C15" s="626"/>
      <c r="D15" s="450">
        <v>1</v>
      </c>
      <c r="E15" s="473">
        <v>0.2</v>
      </c>
      <c r="F15" s="449">
        <f t="shared" si="0"/>
        <v>0</v>
      </c>
    </row>
    <row r="16" spans="1:6" ht="15" customHeight="1">
      <c r="A16" s="463" t="s">
        <v>857</v>
      </c>
      <c r="B16" s="625"/>
      <c r="C16" s="626"/>
      <c r="D16" s="450">
        <v>1</v>
      </c>
      <c r="E16" s="473">
        <v>0.5</v>
      </c>
      <c r="F16" s="449">
        <f t="shared" si="0"/>
        <v>0</v>
      </c>
    </row>
    <row r="17" spans="1:6" ht="15" customHeight="1">
      <c r="A17" s="463" t="s">
        <v>858</v>
      </c>
      <c r="B17" s="625"/>
      <c r="C17" s="626"/>
      <c r="D17" s="450">
        <v>1</v>
      </c>
      <c r="E17" s="473">
        <v>1</v>
      </c>
      <c r="F17" s="449">
        <f t="shared" si="0"/>
        <v>0</v>
      </c>
    </row>
    <row r="18" spans="1:6" ht="15" customHeight="1">
      <c r="A18" s="463" t="s">
        <v>859</v>
      </c>
      <c r="B18" s="625"/>
      <c r="C18" s="626"/>
      <c r="D18" s="450">
        <v>1</v>
      </c>
      <c r="E18" s="473">
        <v>1.5</v>
      </c>
      <c r="F18" s="449">
        <f t="shared" si="0"/>
        <v>0</v>
      </c>
    </row>
    <row r="19" spans="1:6" ht="15" customHeight="1">
      <c r="A19" s="463" t="s">
        <v>860</v>
      </c>
      <c r="B19" s="625"/>
      <c r="C19" s="626"/>
      <c r="D19" s="450">
        <v>1</v>
      </c>
      <c r="E19" s="473">
        <v>4</v>
      </c>
      <c r="F19" s="449">
        <f t="shared" si="0"/>
        <v>0</v>
      </c>
    </row>
    <row r="20" spans="1:6" ht="15" customHeight="1">
      <c r="A20" s="451"/>
      <c r="B20" s="471"/>
      <c r="C20" s="461"/>
      <c r="D20" s="450"/>
      <c r="E20" s="473"/>
      <c r="F20" s="480"/>
    </row>
    <row r="21" spans="1:6" ht="30" customHeight="1">
      <c r="A21" s="447">
        <v>460</v>
      </c>
      <c r="B21" s="471" t="s">
        <v>861</v>
      </c>
      <c r="C21" s="449">
        <f>SUM(C23:C27)</f>
        <v>0</v>
      </c>
      <c r="D21" s="450"/>
      <c r="E21" s="472"/>
      <c r="F21" s="449">
        <f>SUM(F24:F27)</f>
        <v>0</v>
      </c>
    </row>
    <row r="22" spans="1:6" ht="15" customHeight="1">
      <c r="A22" s="451"/>
      <c r="B22" s="471"/>
      <c r="C22" s="461"/>
      <c r="D22" s="450"/>
      <c r="E22" s="472"/>
      <c r="F22" s="482"/>
    </row>
    <row r="23" spans="1:6" ht="15" customHeight="1">
      <c r="A23" s="454" t="s">
        <v>862</v>
      </c>
      <c r="B23" s="625"/>
      <c r="C23" s="456"/>
      <c r="D23" s="450">
        <v>1</v>
      </c>
      <c r="E23" s="473">
        <v>0</v>
      </c>
      <c r="F23" s="456"/>
    </row>
    <row r="24" spans="1:6" ht="15" customHeight="1">
      <c r="A24" s="454" t="s">
        <v>863</v>
      </c>
      <c r="B24" s="625"/>
      <c r="C24" s="456"/>
      <c r="D24" s="450">
        <v>1</v>
      </c>
      <c r="E24" s="473">
        <v>0.1</v>
      </c>
      <c r="F24" s="459">
        <f aca="true" t="shared" si="1" ref="F24:F29">C24*D24*E24</f>
        <v>0</v>
      </c>
    </row>
    <row r="25" spans="1:6" ht="15" customHeight="1">
      <c r="A25" s="454" t="s">
        <v>864</v>
      </c>
      <c r="B25" s="625"/>
      <c r="C25" s="626"/>
      <c r="D25" s="450">
        <v>1</v>
      </c>
      <c r="E25" s="473">
        <v>0.2</v>
      </c>
      <c r="F25" s="449">
        <f t="shared" si="1"/>
        <v>0</v>
      </c>
    </row>
    <row r="26" spans="1:6" ht="15" customHeight="1">
      <c r="A26" s="454" t="s">
        <v>865</v>
      </c>
      <c r="B26" s="625"/>
      <c r="C26" s="626"/>
      <c r="D26" s="450">
        <v>1</v>
      </c>
      <c r="E26" s="473">
        <v>0.5</v>
      </c>
      <c r="F26" s="449">
        <f t="shared" si="1"/>
        <v>0</v>
      </c>
    </row>
    <row r="27" spans="1:6" ht="15" customHeight="1">
      <c r="A27" s="454" t="s">
        <v>866</v>
      </c>
      <c r="B27" s="625"/>
      <c r="C27" s="626"/>
      <c r="D27" s="450">
        <v>1</v>
      </c>
      <c r="E27" s="473">
        <v>1</v>
      </c>
      <c r="F27" s="449">
        <f t="shared" si="1"/>
        <v>0</v>
      </c>
    </row>
    <row r="28" spans="1:6" ht="15" customHeight="1">
      <c r="A28" s="463" t="s">
        <v>867</v>
      </c>
      <c r="B28" s="625"/>
      <c r="C28" s="626"/>
      <c r="D28" s="450">
        <v>1</v>
      </c>
      <c r="E28" s="473">
        <v>1.5</v>
      </c>
      <c r="F28" s="449">
        <f t="shared" si="1"/>
        <v>0</v>
      </c>
    </row>
    <row r="29" spans="1:6" ht="15" customHeight="1">
      <c r="A29" s="463" t="s">
        <v>868</v>
      </c>
      <c r="B29" s="625"/>
      <c r="C29" s="626"/>
      <c r="D29" s="450">
        <v>1</v>
      </c>
      <c r="E29" s="473">
        <v>4</v>
      </c>
      <c r="F29" s="449">
        <f t="shared" si="1"/>
        <v>0</v>
      </c>
    </row>
    <row r="30" spans="1:6" ht="15" customHeight="1">
      <c r="A30" s="451"/>
      <c r="B30" s="471"/>
      <c r="C30" s="461"/>
      <c r="D30" s="450"/>
      <c r="E30" s="473"/>
      <c r="F30" s="480"/>
    </row>
    <row r="31" spans="1:6" ht="15" customHeight="1">
      <c r="A31" s="447">
        <v>470</v>
      </c>
      <c r="B31" s="471" t="s">
        <v>869</v>
      </c>
      <c r="C31" s="449">
        <f>SUM(C33:C37)</f>
        <v>0</v>
      </c>
      <c r="D31" s="450"/>
      <c r="E31" s="472"/>
      <c r="F31" s="449">
        <f>SUM(F34:F37)</f>
        <v>0</v>
      </c>
    </row>
    <row r="32" spans="1:6" ht="15" customHeight="1">
      <c r="A32" s="451"/>
      <c r="B32" s="471"/>
      <c r="C32" s="461"/>
      <c r="D32" s="450"/>
      <c r="E32" s="472"/>
      <c r="F32" s="482"/>
    </row>
    <row r="33" spans="1:6" ht="15" customHeight="1">
      <c r="A33" s="454" t="s">
        <v>870</v>
      </c>
      <c r="B33" s="625"/>
      <c r="C33" s="456"/>
      <c r="D33" s="450">
        <v>1</v>
      </c>
      <c r="E33" s="473">
        <v>0</v>
      </c>
      <c r="F33" s="456"/>
    </row>
    <row r="34" spans="1:6" ht="15" customHeight="1">
      <c r="A34" s="454" t="s">
        <v>871</v>
      </c>
      <c r="B34" s="625"/>
      <c r="C34" s="456"/>
      <c r="D34" s="450">
        <v>1</v>
      </c>
      <c r="E34" s="473">
        <v>0.1</v>
      </c>
      <c r="F34" s="459">
        <f aca="true" t="shared" si="2" ref="F34:F39">C34*D34*E34</f>
        <v>0</v>
      </c>
    </row>
    <row r="35" spans="1:6" ht="15" customHeight="1">
      <c r="A35" s="454" t="s">
        <v>872</v>
      </c>
      <c r="B35" s="625"/>
      <c r="C35" s="626"/>
      <c r="D35" s="450">
        <v>1</v>
      </c>
      <c r="E35" s="473">
        <v>0.2</v>
      </c>
      <c r="F35" s="449">
        <f t="shared" si="2"/>
        <v>0</v>
      </c>
    </row>
    <row r="36" spans="1:6" ht="15" customHeight="1">
      <c r="A36" s="454" t="s">
        <v>873</v>
      </c>
      <c r="B36" s="625"/>
      <c r="C36" s="626"/>
      <c r="D36" s="450">
        <v>1</v>
      </c>
      <c r="E36" s="473">
        <v>0.5</v>
      </c>
      <c r="F36" s="449">
        <f t="shared" si="2"/>
        <v>0</v>
      </c>
    </row>
    <row r="37" spans="1:6" ht="15" customHeight="1">
      <c r="A37" s="454" t="s">
        <v>874</v>
      </c>
      <c r="B37" s="625"/>
      <c r="C37" s="626"/>
      <c r="D37" s="450">
        <v>1</v>
      </c>
      <c r="E37" s="473">
        <v>1</v>
      </c>
      <c r="F37" s="449">
        <f t="shared" si="2"/>
        <v>0</v>
      </c>
    </row>
    <row r="38" spans="1:6" ht="15" customHeight="1">
      <c r="A38" s="463" t="s">
        <v>875</v>
      </c>
      <c r="B38" s="625"/>
      <c r="C38" s="626"/>
      <c r="D38" s="450">
        <v>1</v>
      </c>
      <c r="E38" s="473">
        <v>1.5</v>
      </c>
      <c r="F38" s="449">
        <f t="shared" si="2"/>
        <v>0</v>
      </c>
    </row>
    <row r="39" spans="1:6" ht="15" customHeight="1">
      <c r="A39" s="463" t="s">
        <v>876</v>
      </c>
      <c r="B39" s="625"/>
      <c r="C39" s="626"/>
      <c r="D39" s="450">
        <v>1</v>
      </c>
      <c r="E39" s="473">
        <v>4</v>
      </c>
      <c r="F39" s="449">
        <f t="shared" si="2"/>
        <v>0</v>
      </c>
    </row>
    <row r="40" spans="1:6" ht="15" customHeight="1">
      <c r="A40" s="451"/>
      <c r="B40" s="471"/>
      <c r="C40" s="461"/>
      <c r="D40" s="450"/>
      <c r="E40" s="473"/>
      <c r="F40" s="480"/>
    </row>
    <row r="41" spans="1:6" ht="15" customHeight="1">
      <c r="A41" s="447">
        <v>480</v>
      </c>
      <c r="B41" s="471" t="s">
        <v>877</v>
      </c>
      <c r="C41" s="449">
        <f>SUM(C43:C47)</f>
        <v>0</v>
      </c>
      <c r="D41" s="450"/>
      <c r="E41" s="472"/>
      <c r="F41" s="449">
        <f>SUM(F44:F47)</f>
        <v>0</v>
      </c>
    </row>
    <row r="42" spans="1:6" ht="15" customHeight="1">
      <c r="A42" s="451"/>
      <c r="B42" s="471"/>
      <c r="C42" s="461"/>
      <c r="D42" s="450"/>
      <c r="E42" s="472"/>
      <c r="F42" s="482"/>
    </row>
    <row r="43" spans="1:6" ht="15" customHeight="1">
      <c r="A43" s="454" t="s">
        <v>878</v>
      </c>
      <c r="B43" s="625"/>
      <c r="C43" s="456"/>
      <c r="D43" s="450">
        <v>1</v>
      </c>
      <c r="E43" s="473">
        <v>0</v>
      </c>
      <c r="F43" s="456"/>
    </row>
    <row r="44" spans="1:6" ht="15" customHeight="1">
      <c r="A44" s="454" t="s">
        <v>879</v>
      </c>
      <c r="B44" s="625"/>
      <c r="C44" s="456"/>
      <c r="D44" s="450">
        <v>1</v>
      </c>
      <c r="E44" s="473">
        <v>0.1</v>
      </c>
      <c r="F44" s="459">
        <f aca="true" t="shared" si="3" ref="F44:F49">C44*D44*E44</f>
        <v>0</v>
      </c>
    </row>
    <row r="45" spans="1:6" ht="15" customHeight="1">
      <c r="A45" s="454" t="s">
        <v>880</v>
      </c>
      <c r="B45" s="625"/>
      <c r="C45" s="626"/>
      <c r="D45" s="450">
        <v>1</v>
      </c>
      <c r="E45" s="473">
        <v>0.2</v>
      </c>
      <c r="F45" s="449">
        <f t="shared" si="3"/>
        <v>0</v>
      </c>
    </row>
    <row r="46" spans="1:6" ht="15" customHeight="1">
      <c r="A46" s="454" t="s">
        <v>881</v>
      </c>
      <c r="B46" s="625"/>
      <c r="C46" s="626"/>
      <c r="D46" s="450">
        <v>1</v>
      </c>
      <c r="E46" s="473">
        <v>0.5</v>
      </c>
      <c r="F46" s="449">
        <f t="shared" si="3"/>
        <v>0</v>
      </c>
    </row>
    <row r="47" spans="1:6" ht="15" customHeight="1">
      <c r="A47" s="454" t="s">
        <v>882</v>
      </c>
      <c r="B47" s="625"/>
      <c r="C47" s="626"/>
      <c r="D47" s="450">
        <v>1</v>
      </c>
      <c r="E47" s="473">
        <v>1</v>
      </c>
      <c r="F47" s="449">
        <f t="shared" si="3"/>
        <v>0</v>
      </c>
    </row>
    <row r="48" spans="1:6" ht="15" customHeight="1">
      <c r="A48" s="463" t="s">
        <v>883</v>
      </c>
      <c r="B48" s="625"/>
      <c r="C48" s="626"/>
      <c r="D48" s="450">
        <v>1</v>
      </c>
      <c r="E48" s="473">
        <v>1.5</v>
      </c>
      <c r="F48" s="449">
        <f t="shared" si="3"/>
        <v>0</v>
      </c>
    </row>
    <row r="49" spans="1:6" ht="15" customHeight="1">
      <c r="A49" s="463" t="s">
        <v>884</v>
      </c>
      <c r="B49" s="625"/>
      <c r="C49" s="626"/>
      <c r="D49" s="450">
        <v>1</v>
      </c>
      <c r="E49" s="473">
        <v>4</v>
      </c>
      <c r="F49" s="449">
        <f t="shared" si="3"/>
        <v>0</v>
      </c>
    </row>
    <row r="50" spans="1:6" ht="15" customHeight="1">
      <c r="A50" s="451"/>
      <c r="B50" s="627"/>
      <c r="C50" s="461"/>
      <c r="D50" s="450"/>
      <c r="E50" s="472"/>
      <c r="F50" s="452"/>
    </row>
    <row r="51" spans="1:6" ht="15" customHeight="1">
      <c r="A51" s="447">
        <v>490</v>
      </c>
      <c r="B51" s="471" t="s">
        <v>885</v>
      </c>
      <c r="C51" s="449">
        <f>SUM(C53:C57)</f>
        <v>0</v>
      </c>
      <c r="D51" s="450"/>
      <c r="E51" s="473"/>
      <c r="F51" s="449">
        <f>SUM(F54:F57)</f>
        <v>0</v>
      </c>
    </row>
    <row r="52" spans="1:6" ht="15" customHeight="1">
      <c r="A52" s="451"/>
      <c r="B52" s="471"/>
      <c r="C52" s="461"/>
      <c r="D52" s="450"/>
      <c r="E52" s="473"/>
      <c r="F52" s="480"/>
    </row>
    <row r="53" spans="1:6" ht="15" customHeight="1">
      <c r="A53" s="454" t="s">
        <v>790</v>
      </c>
      <c r="B53" s="625"/>
      <c r="C53" s="456"/>
      <c r="D53" s="450">
        <v>1</v>
      </c>
      <c r="E53" s="473">
        <v>0</v>
      </c>
      <c r="F53" s="456"/>
    </row>
    <row r="54" spans="1:6" ht="15" customHeight="1">
      <c r="A54" s="454" t="s">
        <v>791</v>
      </c>
      <c r="B54" s="625"/>
      <c r="C54" s="456"/>
      <c r="D54" s="450">
        <v>1</v>
      </c>
      <c r="E54" s="473">
        <v>0.1</v>
      </c>
      <c r="F54" s="459">
        <f aca="true" t="shared" si="4" ref="F54:F59">C54*D54*E54</f>
        <v>0</v>
      </c>
    </row>
    <row r="55" spans="1:6" ht="15" customHeight="1">
      <c r="A55" s="454" t="s">
        <v>886</v>
      </c>
      <c r="B55" s="625"/>
      <c r="C55" s="626"/>
      <c r="D55" s="450">
        <v>1</v>
      </c>
      <c r="E55" s="473">
        <v>0.2</v>
      </c>
      <c r="F55" s="449">
        <f t="shared" si="4"/>
        <v>0</v>
      </c>
    </row>
    <row r="56" spans="1:6" ht="15" customHeight="1">
      <c r="A56" s="454" t="s">
        <v>887</v>
      </c>
      <c r="B56" s="625"/>
      <c r="C56" s="626"/>
      <c r="D56" s="450">
        <v>1</v>
      </c>
      <c r="E56" s="473">
        <v>0.5</v>
      </c>
      <c r="F56" s="449">
        <f t="shared" si="4"/>
        <v>0</v>
      </c>
    </row>
    <row r="57" spans="1:6" ht="15" customHeight="1">
      <c r="A57" s="454" t="s">
        <v>888</v>
      </c>
      <c r="B57" s="625"/>
      <c r="C57" s="626"/>
      <c r="D57" s="450">
        <v>1</v>
      </c>
      <c r="E57" s="473">
        <v>1</v>
      </c>
      <c r="F57" s="449">
        <f t="shared" si="4"/>
        <v>0</v>
      </c>
    </row>
    <row r="58" spans="1:6" ht="15" customHeight="1">
      <c r="A58" s="463" t="s">
        <v>889</v>
      </c>
      <c r="B58" s="625"/>
      <c r="C58" s="626"/>
      <c r="D58" s="450">
        <v>1</v>
      </c>
      <c r="E58" s="473">
        <v>1.5</v>
      </c>
      <c r="F58" s="449">
        <f t="shared" si="4"/>
        <v>0</v>
      </c>
    </row>
    <row r="59" spans="1:6" ht="15" customHeight="1">
      <c r="A59" s="463" t="s">
        <v>890</v>
      </c>
      <c r="B59" s="625"/>
      <c r="C59" s="626"/>
      <c r="D59" s="450">
        <v>1</v>
      </c>
      <c r="E59" s="473">
        <v>4</v>
      </c>
      <c r="F59" s="449">
        <f t="shared" si="4"/>
        <v>0</v>
      </c>
    </row>
    <row r="60" spans="1:6" ht="15" customHeight="1">
      <c r="A60" s="445"/>
      <c r="B60" s="471"/>
      <c r="C60" s="470"/>
      <c r="D60" s="450"/>
      <c r="E60" s="473"/>
      <c r="F60" s="461"/>
    </row>
    <row r="61" spans="1:6" ht="25.5">
      <c r="A61" s="447">
        <v>500</v>
      </c>
      <c r="B61" s="471" t="s">
        <v>891</v>
      </c>
      <c r="C61" s="449">
        <f>SUM(C63:C67)</f>
        <v>0</v>
      </c>
      <c r="D61" s="450"/>
      <c r="E61" s="473"/>
      <c r="F61" s="449">
        <f>SUM(F64:F67)</f>
        <v>0</v>
      </c>
    </row>
    <row r="62" spans="1:6" ht="12.75">
      <c r="A62" s="451"/>
      <c r="B62" s="471"/>
      <c r="C62" s="461"/>
      <c r="D62" s="450"/>
      <c r="E62" s="473"/>
      <c r="F62" s="480"/>
    </row>
    <row r="63" spans="1:6" ht="12.75">
      <c r="A63" s="454" t="s">
        <v>892</v>
      </c>
      <c r="B63" s="625"/>
      <c r="C63" s="456"/>
      <c r="D63" s="450">
        <v>1</v>
      </c>
      <c r="E63" s="473">
        <v>0</v>
      </c>
      <c r="F63" s="456"/>
    </row>
    <row r="64" spans="1:6" ht="12.75">
      <c r="A64" s="454" t="s">
        <v>893</v>
      </c>
      <c r="B64" s="625"/>
      <c r="C64" s="456"/>
      <c r="D64" s="450">
        <v>1</v>
      </c>
      <c r="E64" s="473">
        <v>0.1</v>
      </c>
      <c r="F64" s="459">
        <f>C64*D64*E64</f>
        <v>0</v>
      </c>
    </row>
    <row r="65" spans="1:6" ht="12.75">
      <c r="A65" s="454" t="s">
        <v>894</v>
      </c>
      <c r="B65" s="625"/>
      <c r="C65" s="626"/>
      <c r="D65" s="450">
        <v>1</v>
      </c>
      <c r="E65" s="473">
        <v>0.2</v>
      </c>
      <c r="F65" s="449">
        <f>C65*D65*E65</f>
        <v>0</v>
      </c>
    </row>
    <row r="66" spans="1:6" ht="12.75">
      <c r="A66" s="454" t="s">
        <v>895</v>
      </c>
      <c r="B66" s="625"/>
      <c r="C66" s="626"/>
      <c r="D66" s="450">
        <v>1</v>
      </c>
      <c r="E66" s="473">
        <v>0.5</v>
      </c>
      <c r="F66" s="449">
        <f>C66*D66*E66</f>
        <v>0</v>
      </c>
    </row>
    <row r="67" spans="1:6" ht="12.75">
      <c r="A67" s="454" t="s">
        <v>896</v>
      </c>
      <c r="B67" s="625"/>
      <c r="C67" s="626"/>
      <c r="D67" s="450">
        <v>1</v>
      </c>
      <c r="E67" s="473">
        <v>1</v>
      </c>
      <c r="F67" s="449">
        <f>C67*D67*E67</f>
        <v>0</v>
      </c>
    </row>
    <row r="68" spans="1:6" ht="12.75">
      <c r="A68" s="463" t="s">
        <v>897</v>
      </c>
      <c r="B68" s="625"/>
      <c r="C68" s="626"/>
      <c r="D68" s="450">
        <v>1</v>
      </c>
      <c r="E68" s="473">
        <v>1.5</v>
      </c>
      <c r="F68" s="449">
        <f>C68*D68*E68</f>
        <v>0</v>
      </c>
    </row>
    <row r="70" spans="1:6" ht="63.75">
      <c r="A70" s="447">
        <v>510</v>
      </c>
      <c r="B70" s="471" t="s">
        <v>898</v>
      </c>
      <c r="C70" s="449">
        <f>SUM(C72:C76)</f>
        <v>0</v>
      </c>
      <c r="D70" s="450"/>
      <c r="E70" s="473"/>
      <c r="F70" s="449">
        <f>SUM(F73:F76)</f>
        <v>0</v>
      </c>
    </row>
    <row r="72" ht="12.75">
      <c r="B72" s="437" t="str">
        <f>'R1.B2'!A48</f>
        <v>ответ. Лицо:  исполнитель     подпись: ____________________</v>
      </c>
    </row>
    <row r="73" ht="12.75">
      <c r="A73" s="240"/>
    </row>
  </sheetData>
  <sheetProtection password="B2D8" sheet="1" objects="1" scenarios="1"/>
  <mergeCells count="3">
    <mergeCell ref="A7:A9"/>
    <mergeCell ref="B7:B9"/>
    <mergeCell ref="D3:F3"/>
  </mergeCells>
  <dataValidations count="2">
    <dataValidation operator="greaterThanOrEqual" allowBlank="1" showInputMessage="1" showErrorMessage="1" sqref="F70 C63:C68 C43:C49 C33:C39 C23:C29 C13:C19 C53:C60 F11:F68"/>
    <dataValidation type="whole" operator="greaterThanOrEqual" allowBlank="1" showInputMessage="1" showErrorMessage="1" sqref="C70 C61:C62 C20:C22 C30:C32 C40:C42 C11:C12 C50:C52">
      <formula1>0</formula1>
    </dataValidation>
  </dataValidations>
  <printOptions horizontalCentered="1"/>
  <pageMargins left="0.24" right="0.24" top="0.71" bottom="0.35" header="0.41" footer="0.17"/>
  <pageSetup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8080"/>
  </sheetPr>
  <dimension ref="A1:F34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6.7109375" style="629" customWidth="1"/>
    <col min="2" max="2" width="50.7109375" style="629" customWidth="1"/>
    <col min="3" max="6" width="15.7109375" style="629" customWidth="1"/>
    <col min="7" max="16384" width="9.140625" style="629" customWidth="1"/>
  </cols>
  <sheetData>
    <row r="1" spans="1:5" ht="15.75" customHeight="1">
      <c r="A1" s="292">
        <f>Титульный!A27</f>
        <v>0</v>
      </c>
      <c r="B1" s="628"/>
      <c r="D1" s="630" t="s">
        <v>108</v>
      </c>
      <c r="E1" s="631"/>
    </row>
    <row r="2" spans="1:5" ht="15.75" customHeight="1">
      <c r="A2" s="204" t="str">
        <f>Титульный!D26</f>
        <v>Исламское Окно</v>
      </c>
      <c r="B2" s="630"/>
      <c r="D2" s="630" t="s">
        <v>109</v>
      </c>
      <c r="E2" s="631"/>
    </row>
    <row r="3" spans="4:6" ht="15.75" customHeight="1">
      <c r="D3" s="891">
        <f>Титульный!C18</f>
        <v>44958</v>
      </c>
      <c r="E3" s="891"/>
      <c r="F3" s="891"/>
    </row>
    <row r="4" spans="3:5" ht="15.75" customHeight="1">
      <c r="C4" s="628"/>
      <c r="D4" s="628"/>
      <c r="E4" s="632"/>
    </row>
    <row r="5" ht="15.75" customHeight="1">
      <c r="A5" s="633" t="s">
        <v>899</v>
      </c>
    </row>
    <row r="6" ht="15.75" customHeight="1">
      <c r="F6" s="634" t="s">
        <v>447</v>
      </c>
    </row>
    <row r="7" spans="1:6" ht="15.75" customHeight="1">
      <c r="A7" s="974" t="s">
        <v>500</v>
      </c>
      <c r="B7" s="977" t="s">
        <v>501</v>
      </c>
      <c r="C7" s="635" t="s">
        <v>502</v>
      </c>
      <c r="D7" s="635" t="s">
        <v>821</v>
      </c>
      <c r="E7" s="635" t="s">
        <v>503</v>
      </c>
      <c r="F7" s="636" t="s">
        <v>822</v>
      </c>
    </row>
    <row r="8" spans="1:6" ht="15.75" customHeight="1">
      <c r="A8" s="975"/>
      <c r="B8" s="978"/>
      <c r="C8" s="637" t="s">
        <v>505</v>
      </c>
      <c r="D8" s="637" t="s">
        <v>823</v>
      </c>
      <c r="E8" s="637" t="s">
        <v>506</v>
      </c>
      <c r="F8" s="638" t="s">
        <v>507</v>
      </c>
    </row>
    <row r="9" spans="1:6" ht="15.75" customHeight="1">
      <c r="A9" s="976"/>
      <c r="B9" s="979"/>
      <c r="C9" s="639"/>
      <c r="D9" s="639" t="s">
        <v>824</v>
      </c>
      <c r="E9" s="639"/>
      <c r="F9" s="640"/>
    </row>
    <row r="10" spans="1:5" ht="15.75" customHeight="1">
      <c r="A10" s="641"/>
      <c r="B10" s="633"/>
      <c r="C10" s="642"/>
      <c r="D10" s="642"/>
      <c r="E10" s="642"/>
    </row>
    <row r="11" spans="1:6" ht="15.75" customHeight="1">
      <c r="A11" s="643">
        <v>520</v>
      </c>
      <c r="B11" s="644" t="s">
        <v>826</v>
      </c>
      <c r="C11" s="449">
        <f>SUM(C13,C17,C21)</f>
        <v>0</v>
      </c>
      <c r="D11" s="450"/>
      <c r="E11" s="472"/>
      <c r="F11" s="449">
        <f>SUM(F13,F17,F21)</f>
        <v>0</v>
      </c>
    </row>
    <row r="12" spans="1:6" ht="15.75" customHeight="1">
      <c r="A12" s="641"/>
      <c r="B12" s="644"/>
      <c r="C12" s="461"/>
      <c r="D12" s="450"/>
      <c r="E12" s="472"/>
      <c r="F12" s="461"/>
    </row>
    <row r="13" spans="1:6" ht="15.75" customHeight="1">
      <c r="A13" s="643" t="s">
        <v>900</v>
      </c>
      <c r="B13" s="645" t="s">
        <v>828</v>
      </c>
      <c r="C13" s="449">
        <f>SUM(C14:C15)</f>
        <v>0</v>
      </c>
      <c r="D13" s="450"/>
      <c r="E13" s="472"/>
      <c r="F13" s="449">
        <f>SUM(F14:F15)</f>
        <v>0</v>
      </c>
    </row>
    <row r="14" spans="1:6" ht="15.75" customHeight="1">
      <c r="A14" s="641"/>
      <c r="B14" s="644"/>
      <c r="C14" s="460"/>
      <c r="D14" s="450">
        <v>0.02</v>
      </c>
      <c r="E14" s="473">
        <v>0.2</v>
      </c>
      <c r="F14" s="449">
        <f>C14*D14*E14</f>
        <v>0</v>
      </c>
    </row>
    <row r="15" spans="1:6" ht="15.75" customHeight="1">
      <c r="A15" s="641"/>
      <c r="B15" s="644"/>
      <c r="C15" s="460"/>
      <c r="D15" s="450">
        <v>0.02</v>
      </c>
      <c r="E15" s="473">
        <v>1</v>
      </c>
      <c r="F15" s="449">
        <f>C15*D15*E15</f>
        <v>0</v>
      </c>
    </row>
    <row r="16" spans="1:6" ht="15.75" customHeight="1">
      <c r="A16" s="641"/>
      <c r="B16" s="644"/>
      <c r="C16" s="461"/>
      <c r="D16" s="450"/>
      <c r="E16" s="473"/>
      <c r="F16" s="461"/>
    </row>
    <row r="17" spans="1:6" ht="15.75" customHeight="1">
      <c r="A17" s="643" t="s">
        <v>901</v>
      </c>
      <c r="B17" s="645" t="s">
        <v>830</v>
      </c>
      <c r="C17" s="449">
        <f>SUM(C18:C19)</f>
        <v>0</v>
      </c>
      <c r="D17" s="450"/>
      <c r="E17" s="472"/>
      <c r="F17" s="449">
        <f>SUM(F18:F19)</f>
        <v>0</v>
      </c>
    </row>
    <row r="18" spans="1:6" ht="15.75" customHeight="1">
      <c r="A18" s="641"/>
      <c r="B18" s="644"/>
      <c r="C18" s="460"/>
      <c r="D18" s="450">
        <v>0.05</v>
      </c>
      <c r="E18" s="473">
        <v>0.2</v>
      </c>
      <c r="F18" s="449">
        <f>C18*D18*E18</f>
        <v>0</v>
      </c>
    </row>
    <row r="19" spans="1:6" ht="15.75" customHeight="1">
      <c r="A19" s="641"/>
      <c r="B19" s="644"/>
      <c r="C19" s="460"/>
      <c r="D19" s="450">
        <v>0.05</v>
      </c>
      <c r="E19" s="473">
        <v>1</v>
      </c>
      <c r="F19" s="449">
        <f>C19*D19*E19</f>
        <v>0</v>
      </c>
    </row>
    <row r="20" spans="1:6" ht="15.75" customHeight="1">
      <c r="A20" s="641"/>
      <c r="B20" s="644"/>
      <c r="C20" s="461"/>
      <c r="D20" s="450"/>
      <c r="E20" s="473"/>
      <c r="F20" s="461"/>
    </row>
    <row r="21" spans="1:6" ht="15.75" customHeight="1">
      <c r="A21" s="643" t="s">
        <v>902</v>
      </c>
      <c r="B21" s="645" t="s">
        <v>832</v>
      </c>
      <c r="C21" s="449">
        <f>SUM(C22:C23)</f>
        <v>0</v>
      </c>
      <c r="D21" s="450"/>
      <c r="E21" s="472"/>
      <c r="F21" s="449">
        <f>SUM(F22:F23)</f>
        <v>0</v>
      </c>
    </row>
    <row r="22" spans="1:6" ht="15.75" customHeight="1">
      <c r="A22" s="641"/>
      <c r="B22" s="644"/>
      <c r="C22" s="460"/>
      <c r="D22" s="450"/>
      <c r="E22" s="473">
        <v>0.2</v>
      </c>
      <c r="F22" s="449">
        <f>C22*D22*E22</f>
        <v>0</v>
      </c>
    </row>
    <row r="23" spans="1:6" ht="15.75" customHeight="1">
      <c r="A23" s="641"/>
      <c r="B23" s="644"/>
      <c r="C23" s="460"/>
      <c r="D23" s="450"/>
      <c r="E23" s="473">
        <v>1</v>
      </c>
      <c r="F23" s="449">
        <f>C23*D23*E23</f>
        <v>0</v>
      </c>
    </row>
    <row r="24" spans="1:6" ht="15.75" customHeight="1">
      <c r="A24" s="641"/>
      <c r="B24" s="644"/>
      <c r="C24" s="461"/>
      <c r="D24" s="450"/>
      <c r="E24" s="473"/>
      <c r="F24" s="461"/>
    </row>
    <row r="25" spans="1:6" ht="15.75" customHeight="1">
      <c r="A25" s="643" t="s">
        <v>903</v>
      </c>
      <c r="B25" s="629" t="s">
        <v>904</v>
      </c>
      <c r="C25" s="468"/>
      <c r="D25" s="293"/>
      <c r="E25" s="472"/>
      <c r="F25" s="468"/>
    </row>
    <row r="26" spans="1:6" ht="15.75" customHeight="1">
      <c r="A26" s="641"/>
      <c r="B26" s="644"/>
      <c r="C26" s="461"/>
      <c r="D26" s="450"/>
      <c r="E26" s="473"/>
      <c r="F26" s="461"/>
    </row>
    <row r="27" spans="1:6" ht="15.75" customHeight="1">
      <c r="A27" s="643" t="s">
        <v>905</v>
      </c>
      <c r="B27" s="645"/>
      <c r="C27" s="468"/>
      <c r="D27" s="450"/>
      <c r="E27" s="472"/>
      <c r="F27" s="468"/>
    </row>
    <row r="28" spans="1:6" ht="15.75" customHeight="1">
      <c r="A28" s="643" t="s">
        <v>906</v>
      </c>
      <c r="B28" s="645"/>
      <c r="C28" s="468"/>
      <c r="D28" s="450"/>
      <c r="E28" s="472"/>
      <c r="F28" s="468"/>
    </row>
    <row r="29" spans="1:6" ht="15.75" customHeight="1">
      <c r="A29" s="643" t="s">
        <v>907</v>
      </c>
      <c r="B29" s="645"/>
      <c r="C29" s="468"/>
      <c r="D29" s="450"/>
      <c r="E29" s="472"/>
      <c r="F29" s="468"/>
    </row>
    <row r="31" ht="12.75">
      <c r="B31" s="292" t="str">
        <f>'R1.B2'!A48</f>
        <v>ответ. Лицо:  исполнитель     подпись: ____________________</v>
      </c>
    </row>
    <row r="33" ht="12.75">
      <c r="A33" s="630"/>
    </row>
    <row r="34" ht="12.75">
      <c r="A34" s="240"/>
    </row>
  </sheetData>
  <sheetProtection password="B2D8" sheet="1" objects="1" scenarios="1"/>
  <mergeCells count="3">
    <mergeCell ref="D3:F3"/>
    <mergeCell ref="A7:A9"/>
    <mergeCell ref="B7:B9"/>
  </mergeCells>
  <dataValidations count="2">
    <dataValidation type="whole" operator="greaterThanOrEqual" allowBlank="1" showInputMessage="1" showErrorMessage="1" sqref="C24:C29 C20:C21 C16:C17 C11:C12">
      <formula1>0</formula1>
    </dataValidation>
    <dataValidation operator="greaterThanOrEqual" allowBlank="1" showInputMessage="1" showErrorMessage="1" sqref="C22:C23 F11:F29 C13:C15 C18:C19"/>
  </dataValidations>
  <printOptions horizontalCentered="1"/>
  <pageMargins left="0.24" right="0.23" top="1" bottom="0.38" header="0.5" footer="0.17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1:Y94"/>
  <sheetViews>
    <sheetView view="pageBreakPreview" zoomScale="90" zoomScaleNormal="90" zoomScaleSheetLayoutView="90" zoomScalePageLayoutView="0" workbookViewId="0" topLeftCell="A1">
      <selection activeCell="B30" sqref="B30"/>
    </sheetView>
  </sheetViews>
  <sheetFormatPr defaultColWidth="9.140625" defaultRowHeight="12.75"/>
  <cols>
    <col min="1" max="1" width="6.7109375" style="294" customWidth="1"/>
    <col min="2" max="2" width="80.8515625" style="294" customWidth="1"/>
    <col min="3" max="3" width="15.28125" style="294" customWidth="1"/>
    <col min="4" max="4" width="21.57421875" style="294" customWidth="1"/>
    <col min="5" max="5" width="9.140625" style="580" customWidth="1"/>
    <col min="6" max="16384" width="9.140625" style="294" customWidth="1"/>
  </cols>
  <sheetData>
    <row r="1" spans="1:4" ht="15.75">
      <c r="A1" s="504">
        <f>Титульный!A27</f>
        <v>0</v>
      </c>
      <c r="B1" s="646"/>
      <c r="C1" s="2" t="s">
        <v>108</v>
      </c>
      <c r="D1" s="504"/>
    </row>
    <row r="2" spans="1:4" ht="15.75">
      <c r="A2" s="2" t="str">
        <f>Титульный!D26</f>
        <v>Исламское Окно</v>
      </c>
      <c r="B2" s="2"/>
      <c r="C2" s="2" t="s">
        <v>109</v>
      </c>
      <c r="D2" s="504"/>
    </row>
    <row r="3" spans="3:4" ht="15.75">
      <c r="C3" s="980">
        <f>Титульный!C18</f>
        <v>44958</v>
      </c>
      <c r="D3" s="980"/>
    </row>
    <row r="5" ht="15.75">
      <c r="A5" s="509" t="s">
        <v>908</v>
      </c>
    </row>
    <row r="6" spans="1:4" ht="15.75">
      <c r="A6" s="508"/>
      <c r="B6" s="509"/>
      <c r="C6" s="509"/>
      <c r="D6" s="510" t="s">
        <v>447</v>
      </c>
    </row>
    <row r="8" spans="1:4" ht="33.75" customHeight="1">
      <c r="A8" s="647" t="s">
        <v>500</v>
      </c>
      <c r="B8" s="648" t="s">
        <v>501</v>
      </c>
      <c r="C8" s="649"/>
      <c r="D8" s="650" t="s">
        <v>434</v>
      </c>
    </row>
    <row r="9" spans="1:4" ht="15.75">
      <c r="A9" s="513"/>
      <c r="B9" s="651"/>
      <c r="C9" s="652"/>
      <c r="D9" s="515"/>
    </row>
    <row r="10" spans="1:4" ht="15.75">
      <c r="A10" s="513"/>
      <c r="B10" s="653" t="s">
        <v>909</v>
      </c>
      <c r="C10" s="653"/>
      <c r="D10" s="600"/>
    </row>
    <row r="11" spans="1:4" ht="15.75">
      <c r="A11" s="513"/>
      <c r="B11" s="651"/>
      <c r="C11" s="652"/>
      <c r="D11" s="515"/>
    </row>
    <row r="12" spans="1:4" ht="15.75">
      <c r="A12" s="654" t="s">
        <v>910</v>
      </c>
      <c r="B12" s="540" t="s">
        <v>911</v>
      </c>
      <c r="C12" s="540"/>
      <c r="D12" s="525"/>
    </row>
    <row r="13" spans="1:4" ht="15.75">
      <c r="A13" s="513"/>
      <c r="B13" s="651"/>
      <c r="C13" s="652"/>
      <c r="D13" s="522"/>
    </row>
    <row r="14" spans="1:4" ht="15.75">
      <c r="A14" s="654" t="s">
        <v>912</v>
      </c>
      <c r="B14" s="655" t="s">
        <v>913</v>
      </c>
      <c r="C14" s="655"/>
      <c r="D14" s="525"/>
    </row>
    <row r="15" spans="1:4" ht="15.75">
      <c r="A15" s="513"/>
      <c r="B15" s="651"/>
      <c r="C15" s="652"/>
      <c r="D15" s="522"/>
    </row>
    <row r="16" spans="1:4" ht="15.75">
      <c r="A16" s="654" t="s">
        <v>914</v>
      </c>
      <c r="B16" s="540" t="s">
        <v>915</v>
      </c>
      <c r="C16" s="540"/>
      <c r="D16" s="525"/>
    </row>
    <row r="17" spans="1:4" ht="15.75">
      <c r="A17" s="513"/>
      <c r="B17" s="651"/>
      <c r="C17" s="652"/>
      <c r="D17" s="522"/>
    </row>
    <row r="18" spans="1:4" ht="15.75">
      <c r="A18" s="654" t="s">
        <v>916</v>
      </c>
      <c r="B18" s="540" t="s">
        <v>917</v>
      </c>
      <c r="C18" s="540"/>
      <c r="D18" s="525"/>
    </row>
    <row r="19" spans="1:4" ht="15.75">
      <c r="A19" s="513"/>
      <c r="B19" s="651"/>
      <c r="C19" s="652"/>
      <c r="D19" s="522"/>
    </row>
    <row r="20" spans="1:4" ht="15.75">
      <c r="A20" s="654" t="s">
        <v>918</v>
      </c>
      <c r="B20" s="536" t="s">
        <v>919</v>
      </c>
      <c r="C20" s="600"/>
      <c r="D20" s="525"/>
    </row>
    <row r="21" spans="1:4" ht="15.75">
      <c r="A21" s="513"/>
      <c r="B21" s="651"/>
      <c r="C21" s="652"/>
      <c r="D21" s="522"/>
    </row>
    <row r="22" spans="1:4" ht="15.75">
      <c r="A22" s="654" t="s">
        <v>920</v>
      </c>
      <c r="B22" s="540" t="s">
        <v>921</v>
      </c>
      <c r="C22" s="540"/>
      <c r="D22" s="525"/>
    </row>
    <row r="23" spans="1:4" ht="15.75">
      <c r="A23" s="513"/>
      <c r="B23" s="651"/>
      <c r="C23" s="652"/>
      <c r="D23" s="656"/>
    </row>
    <row r="24" spans="1:4" ht="15.75">
      <c r="A24" s="654" t="s">
        <v>922</v>
      </c>
      <c r="B24" s="536" t="s">
        <v>923</v>
      </c>
      <c r="C24" s="600"/>
      <c r="D24" s="679"/>
    </row>
    <row r="25" spans="1:4" ht="15.75">
      <c r="A25" s="513"/>
      <c r="B25" s="651"/>
      <c r="C25" s="652"/>
      <c r="D25" s="656"/>
    </row>
    <row r="26" spans="1:4" ht="15.75">
      <c r="A26" s="654" t="s">
        <v>924</v>
      </c>
      <c r="B26" s="657" t="s">
        <v>925</v>
      </c>
      <c r="C26" s="657"/>
      <c r="D26" s="518">
        <f>D12+D14+D16+D18+D20+D22+D24</f>
        <v>0</v>
      </c>
    </row>
    <row r="27" spans="1:4" ht="15.75">
      <c r="A27" s="513"/>
      <c r="B27" s="651"/>
      <c r="C27" s="652"/>
      <c r="D27" s="656"/>
    </row>
    <row r="28" spans="1:4" ht="15.75">
      <c r="A28" s="654" t="s">
        <v>926</v>
      </c>
      <c r="B28" s="658" t="s">
        <v>927</v>
      </c>
      <c r="C28" s="659"/>
      <c r="D28" s="518">
        <f>'R15.D2'!C74</f>
        <v>0</v>
      </c>
    </row>
    <row r="29" spans="1:4" ht="15.75">
      <c r="A29" s="513"/>
      <c r="B29" s="651"/>
      <c r="C29" s="652"/>
      <c r="D29" s="656"/>
    </row>
    <row r="30" spans="1:4" ht="15.75">
      <c r="A30" s="654" t="s">
        <v>928</v>
      </c>
      <c r="B30" s="660" t="s">
        <v>929</v>
      </c>
      <c r="C30" s="661"/>
      <c r="D30" s="518">
        <f>D26-D28</f>
        <v>0</v>
      </c>
    </row>
    <row r="31" spans="1:4" ht="15.75">
      <c r="A31" s="513"/>
      <c r="B31" s="651"/>
      <c r="C31" s="652"/>
      <c r="D31" s="656"/>
    </row>
    <row r="32" spans="1:4" ht="15.75">
      <c r="A32" s="513"/>
      <c r="B32" s="653" t="s">
        <v>930</v>
      </c>
      <c r="C32" s="653"/>
      <c r="D32" s="662"/>
    </row>
    <row r="33" spans="1:4" ht="15.75">
      <c r="A33" s="513"/>
      <c r="B33" s="651"/>
      <c r="C33" s="652"/>
      <c r="D33" s="656"/>
    </row>
    <row r="34" spans="1:4" ht="15.75">
      <c r="A34" s="654" t="s">
        <v>931</v>
      </c>
      <c r="B34" s="536" t="s">
        <v>932</v>
      </c>
      <c r="C34" s="600"/>
      <c r="D34" s="679"/>
    </row>
    <row r="35" ht="15.75">
      <c r="D35" s="531"/>
    </row>
    <row r="36" spans="1:4" ht="15.75">
      <c r="A36" s="654" t="s">
        <v>933</v>
      </c>
      <c r="B36" s="540" t="s">
        <v>934</v>
      </c>
      <c r="C36" s="540"/>
      <c r="D36" s="679"/>
    </row>
    <row r="37" spans="1:4" ht="15.75">
      <c r="A37" s="513"/>
      <c r="B37" s="651"/>
      <c r="C37" s="652"/>
      <c r="D37" s="663"/>
    </row>
    <row r="38" spans="1:4" ht="15.75">
      <c r="A38" s="654" t="s">
        <v>935</v>
      </c>
      <c r="B38" s="600" t="s">
        <v>936</v>
      </c>
      <c r="C38" s="600"/>
      <c r="D38" s="525"/>
    </row>
    <row r="39" spans="1:4" ht="15.75">
      <c r="A39" s="513"/>
      <c r="B39" s="651"/>
      <c r="C39" s="652"/>
      <c r="D39" s="656"/>
    </row>
    <row r="40" spans="1:4" ht="15.75">
      <c r="A40" s="654" t="s">
        <v>937</v>
      </c>
      <c r="B40" s="536" t="s">
        <v>938</v>
      </c>
      <c r="C40" s="600"/>
      <c r="D40" s="664"/>
    </row>
    <row r="41" spans="1:4" ht="15.75">
      <c r="A41" s="513"/>
      <c r="B41" s="536"/>
      <c r="C41" s="600"/>
      <c r="D41" s="665"/>
    </row>
    <row r="42" spans="1:4" ht="15.75">
      <c r="A42" s="666" t="s">
        <v>939</v>
      </c>
      <c r="B42" s="610" t="s">
        <v>940</v>
      </c>
      <c r="C42" s="611"/>
      <c r="D42" s="667"/>
    </row>
    <row r="43" spans="1:4" ht="15.75">
      <c r="A43" s="666" t="s">
        <v>941</v>
      </c>
      <c r="B43" s="610" t="s">
        <v>942</v>
      </c>
      <c r="C43" s="611"/>
      <c r="D43" s="667"/>
    </row>
    <row r="44" spans="1:4" ht="15.75">
      <c r="A44" s="513"/>
      <c r="B44" s="651"/>
      <c r="C44" s="652"/>
      <c r="D44" s="663"/>
    </row>
    <row r="45" spans="1:4" ht="15.75">
      <c r="A45" s="654" t="s">
        <v>943</v>
      </c>
      <c r="B45" s="536" t="s">
        <v>944</v>
      </c>
      <c r="C45" s="600"/>
      <c r="D45" s="679"/>
    </row>
    <row r="46" spans="1:4" ht="15.75">
      <c r="A46" s="513"/>
      <c r="B46" s="651"/>
      <c r="C46" s="652"/>
      <c r="D46" s="656"/>
    </row>
    <row r="47" spans="1:4" ht="15.75">
      <c r="A47" s="654" t="s">
        <v>945</v>
      </c>
      <c r="B47" s="536" t="s">
        <v>946</v>
      </c>
      <c r="C47" s="600"/>
      <c r="D47" s="679"/>
    </row>
    <row r="48" spans="1:4" ht="15.75">
      <c r="A48" s="513"/>
      <c r="B48" s="651"/>
      <c r="C48" s="652"/>
      <c r="D48" s="656"/>
    </row>
    <row r="49" spans="1:4" ht="15.75">
      <c r="A49" s="654" t="s">
        <v>947</v>
      </c>
      <c r="B49" s="657" t="s">
        <v>948</v>
      </c>
      <c r="C49" s="657"/>
      <c r="D49" s="518">
        <f>IF((D34+D36+D38+D40+D45+D47+D42+D43)&lt;=D30,(D34+D36+D38+D40+D45+D47+D42+D43),IF(D30&lt;=0,0,D30))</f>
        <v>0</v>
      </c>
    </row>
    <row r="50" spans="1:4" ht="15.75">
      <c r="A50" s="513"/>
      <c r="B50" s="651"/>
      <c r="C50" s="652"/>
      <c r="D50" s="656"/>
    </row>
    <row r="51" spans="1:4" ht="15.75">
      <c r="A51" s="654" t="s">
        <v>949</v>
      </c>
      <c r="B51" s="657" t="s">
        <v>950</v>
      </c>
      <c r="C51" s="657"/>
      <c r="D51" s="518">
        <f>D30+D49</f>
        <v>0</v>
      </c>
    </row>
    <row r="52" spans="1:4" ht="15.75">
      <c r="A52" s="513"/>
      <c r="B52" s="651"/>
      <c r="C52" s="652"/>
      <c r="D52" s="656"/>
    </row>
    <row r="53" spans="1:4" ht="31.5">
      <c r="A53" s="668" t="s">
        <v>951</v>
      </c>
      <c r="B53" s="659" t="s">
        <v>952</v>
      </c>
      <c r="C53" s="659"/>
      <c r="D53" s="680"/>
    </row>
    <row r="54" spans="1:4" ht="15.75">
      <c r="A54" s="513"/>
      <c r="B54" s="536"/>
      <c r="C54" s="600"/>
      <c r="D54" s="669"/>
    </row>
    <row r="55" spans="1:4" ht="15.75">
      <c r="A55" s="654" t="s">
        <v>953</v>
      </c>
      <c r="B55" s="660" t="s">
        <v>954</v>
      </c>
      <c r="C55" s="661"/>
      <c r="D55" s="518">
        <f>D51-D53</f>
        <v>0</v>
      </c>
    </row>
    <row r="56" spans="1:4" ht="15.75">
      <c r="A56" s="513"/>
      <c r="B56" s="651" t="s">
        <v>76</v>
      </c>
      <c r="C56" s="652"/>
      <c r="D56" s="656"/>
    </row>
    <row r="57" spans="1:4" ht="15.75">
      <c r="A57" s="513"/>
      <c r="B57" s="670" t="s">
        <v>955</v>
      </c>
      <c r="C57" s="671"/>
      <c r="D57" s="669"/>
    </row>
    <row r="58" spans="1:4" ht="15.75">
      <c r="A58" s="513"/>
      <c r="B58" s="651"/>
      <c r="C58" s="652"/>
      <c r="D58" s="656"/>
    </row>
    <row r="59" spans="1:4" ht="15.75">
      <c r="A59" s="654" t="s">
        <v>956</v>
      </c>
      <c r="B59" s="536" t="s">
        <v>957</v>
      </c>
      <c r="C59" s="600"/>
      <c r="D59" s="541"/>
    </row>
    <row r="60" spans="1:4" ht="15.75">
      <c r="A60" s="513"/>
      <c r="B60" s="651"/>
      <c r="C60" s="652"/>
      <c r="D60" s="656"/>
    </row>
    <row r="61" spans="1:4" ht="15.75">
      <c r="A61" s="654" t="s">
        <v>958</v>
      </c>
      <c r="B61" s="536" t="s">
        <v>959</v>
      </c>
      <c r="C61" s="600"/>
      <c r="D61" s="541"/>
    </row>
    <row r="62" spans="1:4" ht="15.75">
      <c r="A62" s="513"/>
      <c r="B62" s="651"/>
      <c r="C62" s="652"/>
      <c r="D62" s="656"/>
    </row>
    <row r="63" spans="1:4" ht="15.75">
      <c r="A63" s="654" t="s">
        <v>960</v>
      </c>
      <c r="B63" s="536" t="s">
        <v>961</v>
      </c>
      <c r="C63" s="600"/>
      <c r="D63" s="518">
        <f>SUM(D34,D36,D38,D40,D45,D47,D42,D43)-D49</f>
        <v>0</v>
      </c>
    </row>
    <row r="64" spans="1:4" ht="15.75">
      <c r="A64" s="513"/>
      <c r="B64" s="651"/>
      <c r="C64" s="652"/>
      <c r="D64" s="656"/>
    </row>
    <row r="65" spans="1:4" ht="15.75">
      <c r="A65" s="654" t="s">
        <v>962</v>
      </c>
      <c r="B65" s="672" t="s">
        <v>963</v>
      </c>
      <c r="C65" s="673"/>
      <c r="D65" s="681"/>
    </row>
    <row r="66" spans="1:4" ht="15.75">
      <c r="A66" s="513"/>
      <c r="B66" s="651"/>
      <c r="C66" s="652"/>
      <c r="D66" s="674"/>
    </row>
    <row r="67" spans="1:4" ht="15.75">
      <c r="A67" s="654" t="s">
        <v>964</v>
      </c>
      <c r="B67" s="672" t="s">
        <v>965</v>
      </c>
      <c r="C67" s="673"/>
      <c r="D67" s="681"/>
    </row>
    <row r="68" spans="1:4" ht="15.75">
      <c r="A68" s="513"/>
      <c r="B68" s="651"/>
      <c r="C68" s="652"/>
      <c r="D68" s="674"/>
    </row>
    <row r="69" spans="1:4" ht="15.75">
      <c r="A69" s="675"/>
      <c r="B69" s="676" t="s">
        <v>966</v>
      </c>
      <c r="C69" s="514"/>
      <c r="D69" s="677"/>
    </row>
    <row r="70" spans="1:4" ht="15.75">
      <c r="A70" s="513"/>
      <c r="B70" s="651"/>
      <c r="C70" s="652"/>
      <c r="D70" s="674"/>
    </row>
    <row r="71" spans="1:4" ht="15.75">
      <c r="A71" s="654" t="s">
        <v>967</v>
      </c>
      <c r="B71" s="536" t="s">
        <v>968</v>
      </c>
      <c r="C71" s="600"/>
      <c r="D71" s="679"/>
    </row>
    <row r="72" spans="1:4" ht="15.75">
      <c r="A72" s="513"/>
      <c r="B72" s="651"/>
      <c r="C72" s="652"/>
      <c r="D72" s="674"/>
    </row>
    <row r="73" spans="1:4" ht="15.75">
      <c r="A73" s="654" t="s">
        <v>969</v>
      </c>
      <c r="B73" s="655" t="s">
        <v>970</v>
      </c>
      <c r="C73" s="655"/>
      <c r="D73" s="541"/>
    </row>
    <row r="75" spans="1:4" ht="15.75">
      <c r="A75" s="654" t="s">
        <v>971</v>
      </c>
      <c r="B75" s="655" t="s">
        <v>972</v>
      </c>
      <c r="C75" s="655"/>
      <c r="D75" s="541"/>
    </row>
    <row r="76" ht="15.75">
      <c r="A76" s="564"/>
    </row>
    <row r="77" spans="1:2" ht="15.75">
      <c r="A77" s="564"/>
      <c r="B77" s="294" t="str">
        <f>'R1.B2'!A48</f>
        <v>ответ. Лицо:  исполнитель     подпись: ____________________</v>
      </c>
    </row>
    <row r="78" ht="15.75">
      <c r="A78" s="564"/>
    </row>
    <row r="79" ht="15.75">
      <c r="A79" s="78"/>
    </row>
    <row r="89" spans="10:25" ht="15.75">
      <c r="J89" s="678"/>
      <c r="K89" s="678"/>
      <c r="L89" s="678"/>
      <c r="M89" s="678"/>
      <c r="N89" s="678"/>
      <c r="O89" s="678"/>
      <c r="P89" s="678"/>
      <c r="Q89" s="678"/>
      <c r="R89" s="678"/>
      <c r="S89" s="678"/>
      <c r="T89" s="678"/>
      <c r="U89" s="678"/>
      <c r="V89" s="678"/>
      <c r="W89" s="678"/>
      <c r="X89" s="678"/>
      <c r="Y89" s="678"/>
    </row>
    <row r="90" spans="10:25" ht="15.75">
      <c r="J90" s="678"/>
      <c r="K90" s="678"/>
      <c r="L90" s="678"/>
      <c r="M90" s="678"/>
      <c r="N90" s="678"/>
      <c r="O90" s="678"/>
      <c r="P90" s="678"/>
      <c r="Q90" s="678"/>
      <c r="R90" s="678"/>
      <c r="S90" s="678"/>
      <c r="T90" s="678"/>
      <c r="U90" s="678"/>
      <c r="V90" s="678"/>
      <c r="W90" s="678"/>
      <c r="X90" s="678"/>
      <c r="Y90" s="678"/>
    </row>
    <row r="91" spans="10:25" ht="15.75">
      <c r="J91" s="678"/>
      <c r="K91" s="678"/>
      <c r="L91" s="678"/>
      <c r="M91" s="678"/>
      <c r="N91" s="678"/>
      <c r="O91" s="678"/>
      <c r="P91" s="678"/>
      <c r="Q91" s="678"/>
      <c r="R91" s="678"/>
      <c r="S91" s="678"/>
      <c r="T91" s="678"/>
      <c r="U91" s="678"/>
      <c r="V91" s="678"/>
      <c r="W91" s="678"/>
      <c r="X91" s="678"/>
      <c r="Y91" s="678"/>
    </row>
    <row r="92" spans="10:25" ht="15.75">
      <c r="J92" s="678"/>
      <c r="K92" s="678"/>
      <c r="L92" s="678"/>
      <c r="M92" s="678"/>
      <c r="N92" s="678"/>
      <c r="O92" s="678"/>
      <c r="P92" s="678"/>
      <c r="Q92" s="678"/>
      <c r="R92" s="678"/>
      <c r="S92" s="678"/>
      <c r="T92" s="678"/>
      <c r="U92" s="678"/>
      <c r="V92" s="678"/>
      <c r="W92" s="678"/>
      <c r="X92" s="678"/>
      <c r="Y92" s="678"/>
    </row>
    <row r="93" spans="10:25" ht="15.75"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</row>
    <row r="94" spans="10:25" ht="15.75"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</row>
  </sheetData>
  <sheetProtection password="B2D8" sheet="1" objects="1" scenarios="1"/>
  <mergeCells count="1">
    <mergeCell ref="C3:D3"/>
  </mergeCells>
  <dataValidations count="2">
    <dataValidation operator="greaterThanOrEqual" allowBlank="1" showInputMessage="1" showErrorMessage="1" sqref="D65 D67 D34 D53 D24 D30 D36 D47 D45"/>
    <dataValidation type="whole" operator="greaterThanOrEqual" allowBlank="1" showInputMessage="1" showErrorMessage="1" sqref="D19 D54 D50 D46 D44 D25:D29 D61 D63 D52 D21 J89:Y94 D48 D23 D71 D59 D13 D15 D17 D39 D37">
      <formula1>0</formula1>
    </dataValidation>
  </dataValidations>
  <printOptions horizontalCentered="1"/>
  <pageMargins left="0.75" right="0.75" top="0.68" bottom="0.67" header="0.25" footer="0.5"/>
  <pageSetup fitToHeight="1" fitToWidth="1"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8080"/>
  </sheetPr>
  <dimension ref="A1:O27"/>
  <sheetViews>
    <sheetView view="pageBreakPreview" zoomScale="85" zoomScaleNormal="70" zoomScaleSheetLayoutView="85" zoomScalePageLayoutView="0" workbookViewId="0" topLeftCell="A1">
      <selection activeCell="G4" sqref="G4"/>
    </sheetView>
  </sheetViews>
  <sheetFormatPr defaultColWidth="9.140625" defaultRowHeight="12.75"/>
  <cols>
    <col min="1" max="1" width="22.7109375" style="757" customWidth="1"/>
    <col min="2" max="3" width="15.7109375" style="757" customWidth="1"/>
    <col min="4" max="4" width="14.140625" style="757" customWidth="1"/>
    <col min="5" max="5" width="13.57421875" style="757" customWidth="1"/>
    <col min="6" max="7" width="15.7109375" style="757" customWidth="1"/>
    <col min="8" max="8" width="14.00390625" style="757" customWidth="1"/>
    <col min="9" max="9" width="14.8515625" style="757" customWidth="1"/>
    <col min="10" max="14" width="9.140625" style="757" customWidth="1"/>
    <col min="15" max="15" width="11.7109375" style="757" customWidth="1"/>
    <col min="16" max="16384" width="9.140625" style="757" customWidth="1"/>
  </cols>
  <sheetData>
    <row r="1" spans="1:13" ht="15.75">
      <c r="A1" s="80">
        <f>'[2]Титульный'!A27</f>
        <v>0</v>
      </c>
      <c r="C1" s="983"/>
      <c r="D1" s="983"/>
      <c r="E1" s="781"/>
      <c r="F1" s="781"/>
      <c r="G1" s="81" t="s">
        <v>108</v>
      </c>
      <c r="H1" s="81"/>
      <c r="I1" s="81"/>
      <c r="J1" s="758"/>
      <c r="K1" s="758"/>
      <c r="L1" s="758"/>
      <c r="M1" s="758"/>
    </row>
    <row r="2" spans="1:11" ht="15.75">
      <c r="A2" s="245" t="str">
        <f>'[2]Титульный'!D26</f>
        <v>Исламское Окно</v>
      </c>
      <c r="C2" s="781"/>
      <c r="D2" s="781"/>
      <c r="E2" s="782"/>
      <c r="F2" s="783"/>
      <c r="G2" s="81" t="s">
        <v>109</v>
      </c>
      <c r="H2" s="81"/>
      <c r="I2" s="81"/>
      <c r="J2" s="758"/>
      <c r="K2" s="758"/>
    </row>
    <row r="3" spans="2:11" ht="15.75">
      <c r="B3" s="781"/>
      <c r="C3" s="781"/>
      <c r="D3" s="781"/>
      <c r="E3" s="781"/>
      <c r="F3" s="784"/>
      <c r="G3" s="829">
        <f>Титульный!C18</f>
        <v>44958</v>
      </c>
      <c r="H3" s="829"/>
      <c r="I3" s="829"/>
      <c r="J3" s="829"/>
      <c r="K3" s="829"/>
    </row>
    <row r="4" spans="1:9" ht="15.75">
      <c r="A4" s="781"/>
      <c r="B4" s="781"/>
      <c r="C4" s="781"/>
      <c r="D4" s="781"/>
      <c r="E4" s="782"/>
      <c r="F4" s="783"/>
      <c r="G4" s="781"/>
      <c r="H4" s="785"/>
      <c r="I4" s="781"/>
    </row>
    <row r="6" spans="1:15" ht="15.75" thickBot="1">
      <c r="A6" s="786" t="s">
        <v>38</v>
      </c>
      <c r="B6" s="786"/>
      <c r="C6" s="786"/>
      <c r="D6" s="786"/>
      <c r="E6" s="786"/>
      <c r="F6" s="786"/>
      <c r="G6" s="786"/>
      <c r="H6" s="787"/>
      <c r="I6" s="788"/>
      <c r="J6" s="789"/>
      <c r="K6" s="789"/>
      <c r="L6" s="789"/>
      <c r="M6" s="789"/>
      <c r="O6" s="790" t="s">
        <v>110</v>
      </c>
    </row>
    <row r="7" spans="1:13" ht="15.75" thickBot="1">
      <c r="A7" s="788"/>
      <c r="B7" s="791" t="s">
        <v>39</v>
      </c>
      <c r="C7" s="792"/>
      <c r="D7" s="793" t="s">
        <v>40</v>
      </c>
      <c r="E7" s="793"/>
      <c r="F7" s="793"/>
      <c r="G7" s="793"/>
      <c r="H7" s="793"/>
      <c r="I7" s="793"/>
      <c r="J7" s="789"/>
      <c r="K7" s="789"/>
      <c r="L7" s="789"/>
      <c r="M7" s="789"/>
    </row>
    <row r="8" spans="1:13" ht="46.5" customHeight="1">
      <c r="A8" s="986" t="s">
        <v>41</v>
      </c>
      <c r="B8" s="984" t="s">
        <v>42</v>
      </c>
      <c r="C8" s="984" t="s">
        <v>43</v>
      </c>
      <c r="D8" s="988" t="s">
        <v>44</v>
      </c>
      <c r="E8" s="989"/>
      <c r="F8" s="984" t="s">
        <v>45</v>
      </c>
      <c r="G8" s="984" t="s">
        <v>46</v>
      </c>
      <c r="H8" s="988" t="s">
        <v>47</v>
      </c>
      <c r="I8" s="990"/>
      <c r="J8" s="789"/>
      <c r="K8" s="789"/>
      <c r="L8" s="789"/>
      <c r="M8" s="789"/>
    </row>
    <row r="9" spans="1:13" ht="15.75" customHeight="1">
      <c r="A9" s="987"/>
      <c r="B9" s="985"/>
      <c r="C9" s="985"/>
      <c r="D9" s="794" t="s">
        <v>48</v>
      </c>
      <c r="E9" s="794" t="s">
        <v>49</v>
      </c>
      <c r="F9" s="985"/>
      <c r="G9" s="985"/>
      <c r="H9" s="794" t="s">
        <v>50</v>
      </c>
      <c r="I9" s="795" t="s">
        <v>51</v>
      </c>
      <c r="J9" s="789"/>
      <c r="K9" s="789"/>
      <c r="L9" s="789"/>
      <c r="M9" s="789"/>
    </row>
    <row r="10" spans="1:13" ht="15">
      <c r="A10" s="796"/>
      <c r="B10" s="797"/>
      <c r="C10" s="798">
        <f>D10+E10</f>
        <v>0</v>
      </c>
      <c r="D10" s="799"/>
      <c r="E10" s="799"/>
      <c r="F10" s="800" t="e">
        <f>C10/C$7</f>
        <v>#DIV/0!</v>
      </c>
      <c r="G10" s="800" t="e">
        <f>IF(F10&gt;0,0.15-F10,F10+0.15)</f>
        <v>#DIV/0!</v>
      </c>
      <c r="H10" s="799"/>
      <c r="I10" s="799"/>
      <c r="J10" s="789"/>
      <c r="K10" s="789"/>
      <c r="L10" s="789"/>
      <c r="M10" s="789"/>
    </row>
    <row r="11" spans="1:13" ht="15">
      <c r="A11" s="796"/>
      <c r="B11" s="797"/>
      <c r="C11" s="798">
        <f aca="true" t="shared" si="0" ref="C11:C21">D11+E11</f>
        <v>0</v>
      </c>
      <c r="D11" s="799"/>
      <c r="E11" s="799"/>
      <c r="F11" s="800" t="e">
        <f>C11/C$7</f>
        <v>#DIV/0!</v>
      </c>
      <c r="G11" s="800" t="e">
        <f aca="true" t="shared" si="1" ref="G11:G24">IF(F11&gt;0,0.15-F11,F11+0.15)</f>
        <v>#DIV/0!</v>
      </c>
      <c r="H11" s="799"/>
      <c r="I11" s="801"/>
      <c r="J11" s="789"/>
      <c r="K11" s="789"/>
      <c r="L11" s="789"/>
      <c r="M11" s="789"/>
    </row>
    <row r="12" spans="1:13" ht="15">
      <c r="A12" s="796"/>
      <c r="B12" s="797"/>
      <c r="C12" s="798">
        <f>D12+E12</f>
        <v>0</v>
      </c>
      <c r="D12" s="799"/>
      <c r="E12" s="799"/>
      <c r="F12" s="800" t="e">
        <f aca="true" t="shared" si="2" ref="F12:F21">C12/C$7</f>
        <v>#DIV/0!</v>
      </c>
      <c r="G12" s="800" t="e">
        <f>IF(F12&gt;0,0.15-F12,F12+0.15)</f>
        <v>#DIV/0!</v>
      </c>
      <c r="H12" s="799"/>
      <c r="I12" s="801"/>
      <c r="J12" s="789"/>
      <c r="K12" s="789"/>
      <c r="L12" s="789"/>
      <c r="M12" s="789"/>
    </row>
    <row r="13" spans="1:13" ht="15">
      <c r="A13" s="796"/>
      <c r="B13" s="797"/>
      <c r="C13" s="798">
        <f t="shared" si="0"/>
        <v>0</v>
      </c>
      <c r="D13" s="799"/>
      <c r="E13" s="799"/>
      <c r="F13" s="800" t="e">
        <f t="shared" si="2"/>
        <v>#DIV/0!</v>
      </c>
      <c r="G13" s="800" t="e">
        <f t="shared" si="1"/>
        <v>#DIV/0!</v>
      </c>
      <c r="H13" s="799"/>
      <c r="I13" s="801"/>
      <c r="J13" s="789"/>
      <c r="K13" s="789"/>
      <c r="L13" s="789"/>
      <c r="M13" s="789"/>
    </row>
    <row r="14" spans="1:13" ht="15">
      <c r="A14" s="796"/>
      <c r="B14" s="797"/>
      <c r="C14" s="798">
        <f>D14+E14</f>
        <v>0</v>
      </c>
      <c r="D14" s="799"/>
      <c r="E14" s="799"/>
      <c r="F14" s="800" t="e">
        <f t="shared" si="2"/>
        <v>#DIV/0!</v>
      </c>
      <c r="G14" s="800" t="e">
        <f t="shared" si="1"/>
        <v>#DIV/0!</v>
      </c>
      <c r="H14" s="799"/>
      <c r="I14" s="801"/>
      <c r="J14" s="789"/>
      <c r="K14" s="789"/>
      <c r="L14" s="789"/>
      <c r="M14" s="789"/>
    </row>
    <row r="15" spans="1:13" ht="15">
      <c r="A15" s="796"/>
      <c r="B15" s="797"/>
      <c r="C15" s="798">
        <f t="shared" si="0"/>
        <v>0</v>
      </c>
      <c r="D15" s="799"/>
      <c r="E15" s="799"/>
      <c r="F15" s="800" t="e">
        <f>C15/C$7</f>
        <v>#DIV/0!</v>
      </c>
      <c r="G15" s="800" t="e">
        <f t="shared" si="1"/>
        <v>#DIV/0!</v>
      </c>
      <c r="H15" s="799"/>
      <c r="I15" s="801"/>
      <c r="J15" s="789"/>
      <c r="K15" s="789"/>
      <c r="L15" s="789"/>
      <c r="M15" s="789"/>
    </row>
    <row r="16" spans="1:13" ht="15">
      <c r="A16" s="796"/>
      <c r="B16" s="797"/>
      <c r="C16" s="798">
        <f>D16+E16</f>
        <v>0</v>
      </c>
      <c r="D16" s="799"/>
      <c r="E16" s="799"/>
      <c r="F16" s="800" t="e">
        <f t="shared" si="2"/>
        <v>#DIV/0!</v>
      </c>
      <c r="G16" s="800" t="e">
        <f t="shared" si="1"/>
        <v>#DIV/0!</v>
      </c>
      <c r="H16" s="799"/>
      <c r="I16" s="801"/>
      <c r="J16" s="789"/>
      <c r="K16" s="789"/>
      <c r="L16" s="789"/>
      <c r="M16" s="789"/>
    </row>
    <row r="17" spans="1:13" ht="15">
      <c r="A17" s="796"/>
      <c r="B17" s="797"/>
      <c r="C17" s="798">
        <f t="shared" si="0"/>
        <v>0</v>
      </c>
      <c r="D17" s="799"/>
      <c r="E17" s="799"/>
      <c r="F17" s="800" t="e">
        <f>C17/C$7</f>
        <v>#DIV/0!</v>
      </c>
      <c r="G17" s="800" t="e">
        <f t="shared" si="1"/>
        <v>#DIV/0!</v>
      </c>
      <c r="H17" s="799"/>
      <c r="I17" s="801"/>
      <c r="J17" s="789"/>
      <c r="K17" s="789"/>
      <c r="L17" s="789"/>
      <c r="M17" s="789"/>
    </row>
    <row r="18" spans="1:13" ht="15">
      <c r="A18" s="796"/>
      <c r="B18" s="797"/>
      <c r="C18" s="798">
        <f t="shared" si="0"/>
        <v>0</v>
      </c>
      <c r="D18" s="799"/>
      <c r="E18" s="799"/>
      <c r="F18" s="800" t="e">
        <f>C18/C$7</f>
        <v>#DIV/0!</v>
      </c>
      <c r="G18" s="800" t="e">
        <f t="shared" si="1"/>
        <v>#DIV/0!</v>
      </c>
      <c r="H18" s="799"/>
      <c r="I18" s="801"/>
      <c r="J18" s="789"/>
      <c r="K18" s="789"/>
      <c r="L18" s="789"/>
      <c r="M18" s="789"/>
    </row>
    <row r="19" spans="1:13" ht="15">
      <c r="A19" s="796"/>
      <c r="B19" s="797"/>
      <c r="C19" s="798">
        <f t="shared" si="0"/>
        <v>0</v>
      </c>
      <c r="D19" s="799"/>
      <c r="E19" s="799"/>
      <c r="F19" s="800" t="e">
        <f>C19/C$7</f>
        <v>#DIV/0!</v>
      </c>
      <c r="G19" s="800" t="e">
        <f t="shared" si="1"/>
        <v>#DIV/0!</v>
      </c>
      <c r="H19" s="799"/>
      <c r="I19" s="801"/>
      <c r="J19" s="789"/>
      <c r="K19" s="789"/>
      <c r="L19" s="789"/>
      <c r="M19" s="789"/>
    </row>
    <row r="20" spans="1:13" ht="15">
      <c r="A20" s="796"/>
      <c r="B20" s="797"/>
      <c r="C20" s="798">
        <f t="shared" si="0"/>
        <v>0</v>
      </c>
      <c r="D20" s="799"/>
      <c r="E20" s="799"/>
      <c r="F20" s="800" t="e">
        <f>C20/C$7</f>
        <v>#DIV/0!</v>
      </c>
      <c r="G20" s="800" t="e">
        <f t="shared" si="1"/>
        <v>#DIV/0!</v>
      </c>
      <c r="H20" s="799"/>
      <c r="I20" s="801"/>
      <c r="J20" s="789"/>
      <c r="K20" s="789"/>
      <c r="L20" s="789"/>
      <c r="M20" s="789"/>
    </row>
    <row r="21" spans="1:13" ht="15">
      <c r="A21" s="796"/>
      <c r="B21" s="797"/>
      <c r="C21" s="798">
        <f t="shared" si="0"/>
        <v>0</v>
      </c>
      <c r="D21" s="799"/>
      <c r="E21" s="799"/>
      <c r="F21" s="800" t="e">
        <f t="shared" si="2"/>
        <v>#DIV/0!</v>
      </c>
      <c r="G21" s="800" t="e">
        <f t="shared" si="1"/>
        <v>#DIV/0!</v>
      </c>
      <c r="H21" s="799"/>
      <c r="I21" s="801"/>
      <c r="J21" s="789"/>
      <c r="K21" s="789"/>
      <c r="L21" s="789"/>
      <c r="M21" s="789"/>
    </row>
    <row r="22" spans="1:13" ht="15">
      <c r="A22" s="802"/>
      <c r="B22" s="797"/>
      <c r="C22" s="798">
        <f>D22+E22</f>
        <v>0</v>
      </c>
      <c r="D22" s="799"/>
      <c r="E22" s="799"/>
      <c r="F22" s="800" t="e">
        <f>C22/C$7</f>
        <v>#DIV/0!</v>
      </c>
      <c r="G22" s="800" t="e">
        <f t="shared" si="1"/>
        <v>#DIV/0!</v>
      </c>
      <c r="H22" s="799"/>
      <c r="I22" s="801"/>
      <c r="J22" s="789"/>
      <c r="K22" s="789"/>
      <c r="L22" s="789"/>
      <c r="M22" s="789"/>
    </row>
    <row r="23" spans="1:13" ht="15">
      <c r="A23" s="802"/>
      <c r="B23" s="797"/>
      <c r="C23" s="798">
        <f>D23+E23</f>
        <v>0</v>
      </c>
      <c r="D23" s="799"/>
      <c r="E23" s="799"/>
      <c r="F23" s="800" t="e">
        <f>C23/C$7</f>
        <v>#DIV/0!</v>
      </c>
      <c r="G23" s="800" t="e">
        <f t="shared" si="1"/>
        <v>#DIV/0!</v>
      </c>
      <c r="H23" s="799"/>
      <c r="I23" s="801"/>
      <c r="J23" s="789"/>
      <c r="K23" s="789"/>
      <c r="L23" s="789"/>
      <c r="M23" s="789"/>
    </row>
    <row r="24" spans="1:13" ht="15.75" thickBot="1">
      <c r="A24" s="802"/>
      <c r="B24" s="797"/>
      <c r="C24" s="803">
        <f>D24+E24</f>
        <v>0</v>
      </c>
      <c r="D24" s="799"/>
      <c r="E24" s="799"/>
      <c r="F24" s="800" t="e">
        <f>C24/C$7</f>
        <v>#DIV/0!</v>
      </c>
      <c r="G24" s="800" t="e">
        <f t="shared" si="1"/>
        <v>#DIV/0!</v>
      </c>
      <c r="H24" s="799"/>
      <c r="I24" s="801"/>
      <c r="J24" s="789"/>
      <c r="K24" s="789"/>
      <c r="L24" s="789"/>
      <c r="M24" s="789"/>
    </row>
    <row r="25" spans="1:13" ht="16.5" thickBot="1">
      <c r="A25" s="981" t="s">
        <v>52</v>
      </c>
      <c r="B25" s="982"/>
      <c r="C25" s="804">
        <f>IF(SUM(C10:C24)&lt;0,SUMIF(C10:C24,"&lt;0"),SUMIF(C10:C24,"&gt;0"))</f>
        <v>0</v>
      </c>
      <c r="D25" s="805"/>
      <c r="E25" s="806"/>
      <c r="F25" s="807" t="e">
        <f>C25/C$7</f>
        <v>#DIV/0!</v>
      </c>
      <c r="G25" s="807" t="e">
        <f>IF(F25&gt;0,0.2-F25,F25+0.2)</f>
        <v>#DIV/0!</v>
      </c>
      <c r="H25" s="813"/>
      <c r="I25" s="812"/>
      <c r="J25" s="789"/>
      <c r="K25" s="789"/>
      <c r="L25" s="789"/>
      <c r="M25" s="789"/>
    </row>
    <row r="26" spans="10:13" ht="14.25">
      <c r="J26" s="789"/>
      <c r="K26" s="789"/>
      <c r="L26" s="789"/>
      <c r="M26" s="789"/>
    </row>
    <row r="27" spans="1:13" ht="14.25">
      <c r="A27" s="757" t="str">
        <f>'[2]R1.B2'!A48</f>
        <v>ответ. Лицо:  исполнитель     подпись: ____________________</v>
      </c>
      <c r="J27" s="789"/>
      <c r="K27" s="789"/>
      <c r="L27" s="789"/>
      <c r="M27" s="789"/>
    </row>
  </sheetData>
  <sheetProtection password="B2D8" sheet="1"/>
  <mergeCells count="10">
    <mergeCell ref="A25:B25"/>
    <mergeCell ref="C1:D1"/>
    <mergeCell ref="G3:K3"/>
    <mergeCell ref="B8:B9"/>
    <mergeCell ref="A8:A9"/>
    <mergeCell ref="C8:C9"/>
    <mergeCell ref="D8:E8"/>
    <mergeCell ref="H8:I8"/>
    <mergeCell ref="F8:F9"/>
    <mergeCell ref="G8:G9"/>
  </mergeCells>
  <dataValidations count="1">
    <dataValidation operator="greaterThanOrEqual" allowBlank="1" showInputMessage="1" showErrorMessage="1" sqref="E9:E24 F10:G25 B10:B2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8080"/>
  </sheetPr>
  <dimension ref="A1:K14"/>
  <sheetViews>
    <sheetView view="pageBreakPreview" zoomScale="80" zoomScaleNormal="70" zoomScaleSheetLayoutView="80" zoomScalePageLayoutView="0" workbookViewId="0" topLeftCell="A1">
      <selection activeCell="G4" sqref="G4"/>
    </sheetView>
  </sheetViews>
  <sheetFormatPr defaultColWidth="9.140625" defaultRowHeight="12.75"/>
  <cols>
    <col min="1" max="1" width="41.57421875" style="757" customWidth="1"/>
    <col min="2" max="2" width="18.28125" style="757" customWidth="1"/>
    <col min="3" max="3" width="17.00390625" style="757" customWidth="1"/>
    <col min="4" max="5" width="9.140625" style="757" customWidth="1"/>
    <col min="6" max="6" width="14.8515625" style="757" customWidth="1"/>
    <col min="7" max="7" width="16.8515625" style="757" customWidth="1"/>
    <col min="8" max="8" width="9.8515625" style="757" customWidth="1"/>
    <col min="9" max="9" width="13.57421875" style="757" customWidth="1"/>
    <col min="10" max="16384" width="9.140625" style="757" customWidth="1"/>
  </cols>
  <sheetData>
    <row r="1" spans="1:11" ht="12.75">
      <c r="A1" s="80">
        <f>'[2]Титульный'!A27</f>
        <v>0</v>
      </c>
      <c r="G1" s="81" t="s">
        <v>108</v>
      </c>
      <c r="H1" s="81"/>
      <c r="I1" s="81"/>
      <c r="J1" s="758"/>
      <c r="K1" s="758"/>
    </row>
    <row r="2" spans="1:11" ht="12.75">
      <c r="A2" s="245" t="str">
        <f>'[2]Титульный'!D26</f>
        <v>Исламское Окно</v>
      </c>
      <c r="G2" s="81" t="s">
        <v>109</v>
      </c>
      <c r="H2" s="81"/>
      <c r="I2" s="81"/>
      <c r="J2" s="758"/>
      <c r="K2" s="758"/>
    </row>
    <row r="3" spans="7:11" ht="12.75">
      <c r="G3" s="829">
        <f>Титульный!C18</f>
        <v>44958</v>
      </c>
      <c r="H3" s="829"/>
      <c r="I3" s="829"/>
      <c r="J3" s="829"/>
      <c r="K3" s="829"/>
    </row>
    <row r="6" spans="1:9" ht="13.5" thickBot="1">
      <c r="A6" s="991" t="s">
        <v>53</v>
      </c>
      <c r="B6" s="991"/>
      <c r="C6" s="991"/>
      <c r="D6" s="991"/>
      <c r="E6" s="991"/>
      <c r="F6" s="991"/>
      <c r="G6" s="991"/>
      <c r="H6" s="991"/>
      <c r="I6" s="991"/>
    </row>
    <row r="7" spans="1:9" ht="15.75" thickBot="1">
      <c r="A7" s="809" t="s">
        <v>39</v>
      </c>
      <c r="B7" s="810"/>
      <c r="C7" s="811" t="s">
        <v>40</v>
      </c>
      <c r="D7" s="808"/>
      <c r="E7" s="808"/>
      <c r="F7" s="808"/>
      <c r="G7" s="808"/>
      <c r="H7" s="808"/>
      <c r="I7" s="808"/>
    </row>
    <row r="8" spans="1:9" ht="12.75">
      <c r="A8" s="830" t="s">
        <v>54</v>
      </c>
      <c r="B8" s="835" t="s">
        <v>55</v>
      </c>
      <c r="C8" s="835" t="s">
        <v>56</v>
      </c>
      <c r="D8" s="845" t="s">
        <v>57</v>
      </c>
      <c r="E8" s="834"/>
      <c r="F8" s="835" t="s">
        <v>58</v>
      </c>
      <c r="G8" s="835" t="s">
        <v>46</v>
      </c>
      <c r="H8" s="845" t="s">
        <v>47</v>
      </c>
      <c r="I8" s="992"/>
    </row>
    <row r="9" spans="1:9" ht="25.5">
      <c r="A9" s="896"/>
      <c r="B9" s="836"/>
      <c r="C9" s="836"/>
      <c r="D9" s="763" t="s">
        <v>59</v>
      </c>
      <c r="E9" s="763" t="s">
        <v>60</v>
      </c>
      <c r="F9" s="836"/>
      <c r="G9" s="836"/>
      <c r="H9" s="763" t="s">
        <v>61</v>
      </c>
      <c r="I9" s="780" t="s">
        <v>62</v>
      </c>
    </row>
    <row r="10" spans="1:9" ht="12.75">
      <c r="A10" s="767" t="s">
        <v>63</v>
      </c>
      <c r="B10" s="814"/>
      <c r="C10" s="771">
        <f>D10+E10</f>
        <v>0</v>
      </c>
      <c r="D10" s="814"/>
      <c r="E10" s="814"/>
      <c r="F10" s="771" t="e">
        <f>C10/B$7</f>
        <v>#DIV/0!</v>
      </c>
      <c r="G10" s="771" t="e">
        <f>IF(F10&gt;0,0.15-F10,F10+0.15)</f>
        <v>#DIV/0!</v>
      </c>
      <c r="H10" s="814"/>
      <c r="I10" s="815"/>
    </row>
    <row r="11" spans="1:9" ht="12.75">
      <c r="A11" s="767" t="s">
        <v>64</v>
      </c>
      <c r="B11" s="814"/>
      <c r="C11" s="771">
        <f>D11+E11</f>
        <v>0</v>
      </c>
      <c r="D11" s="814"/>
      <c r="E11" s="814"/>
      <c r="F11" s="771" t="e">
        <f>C11/B$7</f>
        <v>#DIV/0!</v>
      </c>
      <c r="G11" s="771" t="e">
        <f>IF(F11&gt;0,0.15-F11,F11+0.15)</f>
        <v>#DIV/0!</v>
      </c>
      <c r="H11" s="814"/>
      <c r="I11" s="815"/>
    </row>
    <row r="12" spans="1:9" ht="13.5" thickBot="1">
      <c r="A12" s="768" t="s">
        <v>65</v>
      </c>
      <c r="B12" s="769"/>
      <c r="C12" s="772">
        <f>D12+E12</f>
        <v>0</v>
      </c>
      <c r="D12" s="769"/>
      <c r="E12" s="769"/>
      <c r="F12" s="771" t="e">
        <f>C12/B$7</f>
        <v>#DIV/0!</v>
      </c>
      <c r="G12" s="772" t="e">
        <f>IF(F12&gt;0,0.15-F12,F12+0.15)</f>
        <v>#DIV/0!</v>
      </c>
      <c r="H12" s="769"/>
      <c r="I12" s="770"/>
    </row>
    <row r="14" ht="12.75">
      <c r="A14" s="757" t="str">
        <f>'[2]R1.B2'!A48</f>
        <v>ответ. Лицо:  исполнитель     подпись: ____________________</v>
      </c>
    </row>
  </sheetData>
  <sheetProtection password="B2D8" sheet="1"/>
  <mergeCells count="9">
    <mergeCell ref="G3:K3"/>
    <mergeCell ref="A6:I6"/>
    <mergeCell ref="A8:A9"/>
    <mergeCell ref="B8:B9"/>
    <mergeCell ref="C8:C9"/>
    <mergeCell ref="D8:E8"/>
    <mergeCell ref="F8:F9"/>
    <mergeCell ref="G8:G9"/>
    <mergeCell ref="H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80"/>
  </sheetPr>
  <dimension ref="A1:F132"/>
  <sheetViews>
    <sheetView zoomScaleSheetLayoutView="115" zoomScalePageLayoutView="0" workbookViewId="0" topLeftCell="A61">
      <selection activeCell="B48" sqref="B48"/>
    </sheetView>
  </sheetViews>
  <sheetFormatPr defaultColWidth="9.140625" defaultRowHeight="12.75"/>
  <cols>
    <col min="1" max="1" width="73.57421875" style="83" customWidth="1"/>
    <col min="2" max="3" width="20.7109375" style="83" customWidth="1"/>
    <col min="4" max="4" width="2.57421875" style="83" customWidth="1"/>
    <col min="5" max="5" width="11.28125" style="83" customWidth="1"/>
    <col min="6" max="16384" width="9.140625" style="83" customWidth="1"/>
  </cols>
  <sheetData>
    <row r="1" spans="1:3" ht="12.75">
      <c r="A1" s="80">
        <f>Титульный!A27</f>
        <v>0</v>
      </c>
      <c r="B1" s="81" t="s">
        <v>108</v>
      </c>
      <c r="C1" s="82"/>
    </row>
    <row r="2" spans="1:3" ht="12.75">
      <c r="A2" s="81" t="str">
        <f>Титульный!D26</f>
        <v>Исламское Окно</v>
      </c>
      <c r="B2" s="81" t="s">
        <v>109</v>
      </c>
      <c r="C2" s="82"/>
    </row>
    <row r="3" spans="2:3" ht="12.75">
      <c r="B3" s="888">
        <f>Титульный!C18</f>
        <v>44958</v>
      </c>
      <c r="C3" s="888"/>
    </row>
    <row r="5" spans="2:3" ht="12.75">
      <c r="B5" s="84"/>
      <c r="C5" s="84"/>
    </row>
    <row r="6" spans="1:6" ht="12.75">
      <c r="A6" s="85" t="s">
        <v>148</v>
      </c>
      <c r="B6" s="86"/>
      <c r="C6" s="86"/>
      <c r="D6" s="86"/>
      <c r="E6" s="86"/>
      <c r="F6" s="86"/>
    </row>
    <row r="7" ht="13.5" thickBot="1">
      <c r="C7" s="87" t="s">
        <v>110</v>
      </c>
    </row>
    <row r="8" spans="1:4" ht="13.5" thickBot="1">
      <c r="A8" s="88" t="s">
        <v>149</v>
      </c>
      <c r="B8" s="89" t="s">
        <v>112</v>
      </c>
      <c r="C8" s="90" t="s">
        <v>113</v>
      </c>
      <c r="D8" s="91"/>
    </row>
    <row r="9" spans="1:4" ht="12.75">
      <c r="A9" s="92" t="s">
        <v>150</v>
      </c>
      <c r="B9" s="93"/>
      <c r="C9" s="94"/>
      <c r="D9" s="91"/>
    </row>
    <row r="10" spans="1:4" s="97" customFormat="1" ht="12.75">
      <c r="A10" s="95" t="s">
        <v>151</v>
      </c>
      <c r="B10" s="129"/>
      <c r="C10" s="130"/>
      <c r="D10" s="96"/>
    </row>
    <row r="11" spans="1:5" s="97" customFormat="1" ht="12.75">
      <c r="A11" s="95" t="s">
        <v>152</v>
      </c>
      <c r="B11" s="131">
        <f>SUM(B13:B16)</f>
        <v>0</v>
      </c>
      <c r="C11" s="132">
        <f>SUM(C13:C16)</f>
        <v>0</v>
      </c>
      <c r="D11" s="96"/>
      <c r="E11" s="87" t="s">
        <v>153</v>
      </c>
    </row>
    <row r="12" spans="1:4" s="97" customFormat="1" ht="12.75">
      <c r="A12" s="95" t="s">
        <v>154</v>
      </c>
      <c r="B12" s="716"/>
      <c r="C12" s="717"/>
      <c r="D12" s="96"/>
    </row>
    <row r="13" spans="1:4" s="97" customFormat="1" ht="12.75">
      <c r="A13" s="98" t="s">
        <v>155</v>
      </c>
      <c r="B13" s="129"/>
      <c r="C13" s="130"/>
      <c r="D13" s="96"/>
    </row>
    <row r="14" spans="1:4" s="97" customFormat="1" ht="12.75">
      <c r="A14" s="98" t="s">
        <v>156</v>
      </c>
      <c r="B14" s="129"/>
      <c r="C14" s="130"/>
      <c r="D14" s="96"/>
    </row>
    <row r="15" spans="1:4" s="97" customFormat="1" ht="12.75">
      <c r="A15" s="98" t="s">
        <v>157</v>
      </c>
      <c r="B15" s="129"/>
      <c r="C15" s="130"/>
      <c r="D15" s="96"/>
    </row>
    <row r="16" spans="1:4" s="97" customFormat="1" ht="12.75">
      <c r="A16" s="98" t="s">
        <v>158</v>
      </c>
      <c r="B16" s="129"/>
      <c r="C16" s="130"/>
      <c r="D16" s="96"/>
    </row>
    <row r="17" spans="1:5" s="101" customFormat="1" ht="25.5">
      <c r="A17" s="99" t="s">
        <v>159</v>
      </c>
      <c r="B17" s="718">
        <f>SUM(B19:B22)</f>
        <v>0</v>
      </c>
      <c r="C17" s="719">
        <f>SUM(C19:C22)</f>
        <v>0</v>
      </c>
      <c r="D17" s="100"/>
      <c r="E17" s="87" t="s">
        <v>153</v>
      </c>
    </row>
    <row r="18" spans="1:4" s="97" customFormat="1" ht="12.75">
      <c r="A18" s="98" t="s">
        <v>154</v>
      </c>
      <c r="B18" s="716"/>
      <c r="C18" s="717"/>
      <c r="D18" s="96"/>
    </row>
    <row r="19" spans="1:4" s="97" customFormat="1" ht="12.75">
      <c r="A19" s="98" t="s">
        <v>160</v>
      </c>
      <c r="B19" s="129"/>
      <c r="C19" s="130"/>
      <c r="D19" s="96"/>
    </row>
    <row r="20" spans="1:4" s="97" customFormat="1" ht="12.75">
      <c r="A20" s="95" t="s">
        <v>161</v>
      </c>
      <c r="B20" s="129"/>
      <c r="C20" s="130"/>
      <c r="D20" s="96"/>
    </row>
    <row r="21" spans="1:4" s="97" customFormat="1" ht="12.75">
      <c r="A21" s="98" t="s">
        <v>990</v>
      </c>
      <c r="B21" s="129"/>
      <c r="C21" s="130"/>
      <c r="D21" s="96"/>
    </row>
    <row r="22" spans="1:4" s="97" customFormat="1" ht="12.75">
      <c r="A22" s="98" t="s">
        <v>991</v>
      </c>
      <c r="B22" s="129"/>
      <c r="C22" s="130"/>
      <c r="D22" s="96"/>
    </row>
    <row r="23" spans="1:3" s="102" customFormat="1" ht="12.75">
      <c r="A23" s="286" t="s">
        <v>162</v>
      </c>
      <c r="B23" s="720"/>
      <c r="C23" s="721"/>
    </row>
    <row r="24" spans="1:3" s="97" customFormat="1" ht="12.75">
      <c r="A24" s="741" t="s">
        <v>163</v>
      </c>
      <c r="B24" s="722"/>
      <c r="C24" s="723"/>
    </row>
    <row r="25" spans="1:3" s="97" customFormat="1" ht="12.75">
      <c r="A25" s="98" t="s">
        <v>164</v>
      </c>
      <c r="B25" s="129"/>
      <c r="C25" s="130"/>
    </row>
    <row r="26" spans="1:5" ht="25.5">
      <c r="A26" s="99" t="s">
        <v>165</v>
      </c>
      <c r="B26" s="131">
        <f>SUM(B28:B36)</f>
        <v>0</v>
      </c>
      <c r="C26" s="132">
        <f>SUM(C28:C36)</f>
        <v>0</v>
      </c>
      <c r="E26" s="87" t="s">
        <v>153</v>
      </c>
    </row>
    <row r="27" spans="1:3" ht="12.75">
      <c r="A27" s="742" t="s">
        <v>154</v>
      </c>
      <c r="B27" s="716"/>
      <c r="C27" s="717"/>
    </row>
    <row r="28" spans="1:3" ht="12.75">
      <c r="A28" s="742" t="s">
        <v>160</v>
      </c>
      <c r="B28" s="129"/>
      <c r="C28" s="130"/>
    </row>
    <row r="29" spans="1:3" ht="12.75">
      <c r="A29" s="742" t="s">
        <v>161</v>
      </c>
      <c r="B29" s="129"/>
      <c r="C29" s="130"/>
    </row>
    <row r="30" spans="1:3" ht="12.75">
      <c r="A30" s="742" t="s">
        <v>992</v>
      </c>
      <c r="B30" s="129"/>
      <c r="C30" s="130"/>
    </row>
    <row r="31" spans="1:3" ht="12.75">
      <c r="A31" s="742" t="s">
        <v>993</v>
      </c>
      <c r="B31" s="129"/>
      <c r="C31" s="130"/>
    </row>
    <row r="32" spans="1:3" ht="12.75">
      <c r="A32" s="742" t="s">
        <v>166</v>
      </c>
      <c r="B32" s="129"/>
      <c r="C32" s="130"/>
    </row>
    <row r="33" spans="1:3" ht="12.75">
      <c r="A33" s="742" t="s">
        <v>167</v>
      </c>
      <c r="B33" s="129"/>
      <c r="C33" s="130"/>
    </row>
    <row r="34" spans="1:3" ht="12.75">
      <c r="A34" s="742" t="s">
        <v>168</v>
      </c>
      <c r="B34" s="129"/>
      <c r="C34" s="130"/>
    </row>
    <row r="35" spans="1:3" ht="12.75">
      <c r="A35" s="742" t="s">
        <v>169</v>
      </c>
      <c r="B35" s="129"/>
      <c r="C35" s="130"/>
    </row>
    <row r="36" spans="1:3" ht="12.75">
      <c r="A36" s="742" t="s">
        <v>170</v>
      </c>
      <c r="B36" s="129"/>
      <c r="C36" s="130"/>
    </row>
    <row r="37" spans="1:5" ht="12.75">
      <c r="A37" s="742" t="s">
        <v>171</v>
      </c>
      <c r="B37" s="131">
        <f>SUM(B39:B48)</f>
        <v>0</v>
      </c>
      <c r="C37" s="132">
        <f>SUM(C39:C48)</f>
        <v>0</v>
      </c>
      <c r="E37" s="87" t="s">
        <v>153</v>
      </c>
    </row>
    <row r="38" spans="1:3" ht="12.75">
      <c r="A38" s="742" t="s">
        <v>154</v>
      </c>
      <c r="B38" s="716"/>
      <c r="C38" s="717"/>
    </row>
    <row r="39" spans="1:3" ht="12.75">
      <c r="A39" s="742" t="s">
        <v>160</v>
      </c>
      <c r="B39" s="129"/>
      <c r="C39" s="130"/>
    </row>
    <row r="40" spans="1:3" ht="12.75">
      <c r="A40" s="742" t="s">
        <v>161</v>
      </c>
      <c r="B40" s="129"/>
      <c r="C40" s="130"/>
    </row>
    <row r="41" spans="1:3" ht="12.75">
      <c r="A41" s="742" t="s">
        <v>992</v>
      </c>
      <c r="B41" s="129"/>
      <c r="C41" s="130"/>
    </row>
    <row r="42" spans="1:3" ht="12.75">
      <c r="A42" s="742" t="s">
        <v>994</v>
      </c>
      <c r="B42" s="129"/>
      <c r="C42" s="130"/>
    </row>
    <row r="43" spans="1:3" ht="12.75">
      <c r="A43" s="742" t="s">
        <v>166</v>
      </c>
      <c r="B43" s="129"/>
      <c r="C43" s="130"/>
    </row>
    <row r="44" spans="1:3" ht="12.75">
      <c r="A44" s="742" t="s">
        <v>167</v>
      </c>
      <c r="B44" s="129"/>
      <c r="C44" s="130"/>
    </row>
    <row r="45" spans="1:3" ht="12.75">
      <c r="A45" s="742" t="s">
        <v>168</v>
      </c>
      <c r="B45" s="129"/>
      <c r="C45" s="130"/>
    </row>
    <row r="46" spans="1:3" ht="12.75">
      <c r="A46" s="742" t="s">
        <v>169</v>
      </c>
      <c r="B46" s="129"/>
      <c r="C46" s="130"/>
    </row>
    <row r="47" spans="1:3" ht="12.75">
      <c r="A47" s="742" t="s">
        <v>170</v>
      </c>
      <c r="B47" s="129"/>
      <c r="C47" s="130"/>
    </row>
    <row r="48" spans="1:3" ht="12.75">
      <c r="A48" s="742" t="s">
        <v>995</v>
      </c>
      <c r="B48" s="129"/>
      <c r="C48" s="130"/>
    </row>
    <row r="49" spans="1:3" ht="12.75">
      <c r="A49" s="742" t="s">
        <v>172</v>
      </c>
      <c r="B49" s="129"/>
      <c r="C49" s="130"/>
    </row>
    <row r="50" spans="1:5" ht="12.75">
      <c r="A50" s="742" t="s">
        <v>173</v>
      </c>
      <c r="B50" s="131">
        <f>B26+B37-B49</f>
        <v>0</v>
      </c>
      <c r="C50" s="132">
        <f>C26+C37-C49</f>
        <v>0</v>
      </c>
      <c r="E50" s="87" t="s">
        <v>153</v>
      </c>
    </row>
    <row r="51" spans="1:3" ht="12.75">
      <c r="A51" s="742" t="s">
        <v>174</v>
      </c>
      <c r="B51" s="716">
        <f>B53+B54</f>
        <v>0</v>
      </c>
      <c r="C51" s="717">
        <f>C53+C54</f>
        <v>0</v>
      </c>
    </row>
    <row r="52" spans="1:3" ht="12.75">
      <c r="A52" s="742" t="s">
        <v>154</v>
      </c>
      <c r="B52" s="716"/>
      <c r="C52" s="717"/>
    </row>
    <row r="53" spans="1:3" ht="12.75">
      <c r="A53" s="742" t="s">
        <v>176</v>
      </c>
      <c r="B53" s="129"/>
      <c r="C53" s="130"/>
    </row>
    <row r="54" spans="1:3" ht="12.75">
      <c r="A54" s="742" t="s">
        <v>177</v>
      </c>
      <c r="B54" s="129"/>
      <c r="C54" s="130"/>
    </row>
    <row r="55" spans="1:5" ht="25.5">
      <c r="A55" s="743" t="s">
        <v>175</v>
      </c>
      <c r="B55" s="131">
        <f>SUM(B57:B58)</f>
        <v>0</v>
      </c>
      <c r="C55" s="132">
        <f>SUM(C57:C58)</f>
        <v>0</v>
      </c>
      <c r="E55" s="87" t="s">
        <v>153</v>
      </c>
    </row>
    <row r="56" spans="1:3" ht="12.75">
      <c r="A56" s="742" t="s">
        <v>154</v>
      </c>
      <c r="B56" s="716"/>
      <c r="C56" s="717"/>
    </row>
    <row r="57" spans="1:3" ht="12.75">
      <c r="A57" s="742" t="s">
        <v>176</v>
      </c>
      <c r="B57" s="129"/>
      <c r="C57" s="130"/>
    </row>
    <row r="58" spans="1:3" ht="12.75">
      <c r="A58" s="742" t="s">
        <v>177</v>
      </c>
      <c r="B58" s="129"/>
      <c r="C58" s="130"/>
    </row>
    <row r="59" spans="1:3" ht="25.5">
      <c r="A59" s="743" t="s">
        <v>996</v>
      </c>
      <c r="B59" s="716">
        <f>B61+B62</f>
        <v>0</v>
      </c>
      <c r="C59" s="717">
        <f>C61+C62</f>
        <v>0</v>
      </c>
    </row>
    <row r="60" spans="1:3" ht="12.75">
      <c r="A60" s="694" t="s">
        <v>154</v>
      </c>
      <c r="B60" s="716"/>
      <c r="C60" s="717"/>
    </row>
    <row r="61" spans="1:3" ht="12.75">
      <c r="A61" s="694" t="s">
        <v>176</v>
      </c>
      <c r="B61" s="129"/>
      <c r="C61" s="130"/>
    </row>
    <row r="62" spans="1:3" ht="12.75">
      <c r="A62" s="694" t="s">
        <v>177</v>
      </c>
      <c r="B62" s="129"/>
      <c r="C62" s="130"/>
    </row>
    <row r="63" spans="1:3" ht="25.5">
      <c r="A63" s="695" t="s">
        <v>178</v>
      </c>
      <c r="B63" s="129"/>
      <c r="C63" s="130"/>
    </row>
    <row r="64" spans="1:3" ht="25.5">
      <c r="A64" s="106" t="s">
        <v>179</v>
      </c>
      <c r="B64" s="129"/>
      <c r="C64" s="130"/>
    </row>
    <row r="65" spans="1:3" ht="12.75">
      <c r="A65" s="103" t="s">
        <v>180</v>
      </c>
      <c r="B65" s="129"/>
      <c r="C65" s="130"/>
    </row>
    <row r="66" spans="1:5" ht="13.5" thickBot="1">
      <c r="A66" s="107" t="s">
        <v>181</v>
      </c>
      <c r="B66" s="108">
        <f>B10+B11+B17+B23+B24+B25+B50+B51+B55+B59+B63+B64+B65</f>
        <v>0</v>
      </c>
      <c r="C66" s="108">
        <f>C10+C11+C17+C23+C24+C25+C50+C51+C55+C63+C64+C65</f>
        <v>0</v>
      </c>
      <c r="E66" s="87" t="s">
        <v>153</v>
      </c>
    </row>
    <row r="67" spans="2:3" ht="13.5" thickBot="1">
      <c r="B67" s="724"/>
      <c r="C67" s="724"/>
    </row>
    <row r="68" spans="1:3" ht="12.75">
      <c r="A68" s="110" t="s">
        <v>182</v>
      </c>
      <c r="B68" s="725" t="s">
        <v>183</v>
      </c>
      <c r="C68" s="726" t="s">
        <v>183</v>
      </c>
    </row>
    <row r="69" spans="1:5" ht="12.75">
      <c r="A69" s="111" t="s">
        <v>184</v>
      </c>
      <c r="B69" s="131">
        <f>SUM(B71:B74)</f>
        <v>0</v>
      </c>
      <c r="C69" s="132">
        <f>SUM(C71:C74)</f>
        <v>0</v>
      </c>
      <c r="E69" s="87" t="s">
        <v>153</v>
      </c>
    </row>
    <row r="70" spans="1:3" ht="12.75">
      <c r="A70" s="111" t="s">
        <v>185</v>
      </c>
      <c r="B70" s="129"/>
      <c r="C70" s="130"/>
    </row>
    <row r="71" spans="1:3" ht="12.75">
      <c r="A71" s="111" t="s">
        <v>186</v>
      </c>
      <c r="B71" s="129"/>
      <c r="C71" s="130"/>
    </row>
    <row r="72" spans="1:3" ht="12.75">
      <c r="A72" s="111" t="s">
        <v>187</v>
      </c>
      <c r="B72" s="129"/>
      <c r="C72" s="130"/>
    </row>
    <row r="73" spans="1:3" ht="12.75">
      <c r="A73" s="744" t="s">
        <v>990</v>
      </c>
      <c r="B73" s="129"/>
      <c r="C73" s="130"/>
    </row>
    <row r="74" spans="1:3" ht="12.75">
      <c r="A74" s="744" t="s">
        <v>991</v>
      </c>
      <c r="B74" s="129"/>
      <c r="C74" s="130"/>
    </row>
    <row r="75" spans="1:5" ht="12.75">
      <c r="A75" s="744" t="s">
        <v>188</v>
      </c>
      <c r="B75" s="131">
        <f>SUM(B77:B80)</f>
        <v>0</v>
      </c>
      <c r="C75" s="132">
        <f>SUM(C77:C80)</f>
        <v>0</v>
      </c>
      <c r="E75" s="87" t="s">
        <v>153</v>
      </c>
    </row>
    <row r="76" spans="1:3" ht="12.75">
      <c r="A76" s="744" t="s">
        <v>185</v>
      </c>
      <c r="B76" s="129"/>
      <c r="C76" s="130"/>
    </row>
    <row r="77" spans="1:3" ht="12.75">
      <c r="A77" s="744" t="s">
        <v>186</v>
      </c>
      <c r="B77" s="129"/>
      <c r="C77" s="130"/>
    </row>
    <row r="78" spans="1:3" ht="12.75">
      <c r="A78" s="744" t="s">
        <v>187</v>
      </c>
      <c r="B78" s="129"/>
      <c r="C78" s="130"/>
    </row>
    <row r="79" spans="1:3" ht="12.75">
      <c r="A79" s="744" t="s">
        <v>990</v>
      </c>
      <c r="B79" s="129"/>
      <c r="C79" s="130"/>
    </row>
    <row r="80" spans="1:3" ht="12.75">
      <c r="A80" s="744" t="s">
        <v>991</v>
      </c>
      <c r="B80" s="129"/>
      <c r="C80" s="130"/>
    </row>
    <row r="81" spans="1:5" ht="12.75">
      <c r="A81" s="744" t="s">
        <v>189</v>
      </c>
      <c r="B81" s="131">
        <f>SUM(B83:B84)</f>
        <v>0</v>
      </c>
      <c r="C81" s="132">
        <f>SUM(C83:C84)</f>
        <v>0</v>
      </c>
      <c r="E81" s="87" t="s">
        <v>153</v>
      </c>
    </row>
    <row r="82" spans="1:3" ht="12.75">
      <c r="A82" s="744" t="s">
        <v>185</v>
      </c>
      <c r="B82" s="129"/>
      <c r="C82" s="130"/>
    </row>
    <row r="83" spans="1:3" ht="12.75">
      <c r="A83" s="744" t="s">
        <v>186</v>
      </c>
      <c r="B83" s="129"/>
      <c r="C83" s="130"/>
    </row>
    <row r="84" spans="1:3" ht="12.75">
      <c r="A84" s="744" t="s">
        <v>187</v>
      </c>
      <c r="B84" s="129"/>
      <c r="C84" s="130"/>
    </row>
    <row r="85" spans="1:3" ht="12.75">
      <c r="A85" s="744" t="s">
        <v>190</v>
      </c>
      <c r="B85" s="129"/>
      <c r="C85" s="130"/>
    </row>
    <row r="86" spans="1:3" ht="12.75">
      <c r="A86" s="744" t="s">
        <v>191</v>
      </c>
      <c r="B86" s="129"/>
      <c r="C86" s="130"/>
    </row>
    <row r="87" spans="1:5" ht="12.75">
      <c r="A87" s="744" t="s">
        <v>192</v>
      </c>
      <c r="B87" s="131">
        <f>SUM(B89:B92)</f>
        <v>0</v>
      </c>
      <c r="C87" s="132">
        <f>SUM(C89:C92)</f>
        <v>0</v>
      </c>
      <c r="E87" s="87" t="s">
        <v>153</v>
      </c>
    </row>
    <row r="88" spans="1:3" ht="12.75">
      <c r="A88" s="744" t="s">
        <v>185</v>
      </c>
      <c r="B88" s="129"/>
      <c r="C88" s="130"/>
    </row>
    <row r="89" spans="1:3" ht="12.75">
      <c r="A89" s="744" t="s">
        <v>186</v>
      </c>
      <c r="B89" s="129"/>
      <c r="C89" s="130"/>
    </row>
    <row r="90" spans="1:3" ht="12.75">
      <c r="A90" s="744" t="s">
        <v>187</v>
      </c>
      <c r="B90" s="129"/>
      <c r="C90" s="130"/>
    </row>
    <row r="91" spans="1:3" ht="12.75">
      <c r="A91" s="744" t="s">
        <v>990</v>
      </c>
      <c r="B91" s="129"/>
      <c r="C91" s="130"/>
    </row>
    <row r="92" spans="1:3" ht="12.75">
      <c r="A92" s="744" t="s">
        <v>991</v>
      </c>
      <c r="B92" s="129"/>
      <c r="C92" s="130"/>
    </row>
    <row r="93" spans="1:3" ht="12.75">
      <c r="A93" s="111" t="s">
        <v>193</v>
      </c>
      <c r="B93" s="129"/>
      <c r="C93" s="130"/>
    </row>
    <row r="94" spans="1:5" ht="12.75">
      <c r="A94" s="111" t="s">
        <v>194</v>
      </c>
      <c r="B94" s="131">
        <f>SUM(B95:B96)</f>
        <v>0</v>
      </c>
      <c r="C94" s="132">
        <f>SUM(C95:C96)</f>
        <v>0</v>
      </c>
      <c r="E94" s="87" t="s">
        <v>153</v>
      </c>
    </row>
    <row r="95" spans="1:3" ht="12.75">
      <c r="A95" s="111" t="s">
        <v>195</v>
      </c>
      <c r="B95" s="129"/>
      <c r="C95" s="130"/>
    </row>
    <row r="96" spans="1:3" ht="12.75">
      <c r="A96" s="111" t="s">
        <v>196</v>
      </c>
      <c r="B96" s="129"/>
      <c r="C96" s="130"/>
    </row>
    <row r="97" spans="1:3" ht="12.75">
      <c r="A97" s="111" t="s">
        <v>197</v>
      </c>
      <c r="B97" s="129"/>
      <c r="C97" s="130"/>
    </row>
    <row r="98" spans="1:3" ht="12.75">
      <c r="A98" s="111" t="s">
        <v>198</v>
      </c>
      <c r="B98" s="129"/>
      <c r="C98" s="130"/>
    </row>
    <row r="99" spans="1:3" ht="12.75">
      <c r="A99" s="111" t="s">
        <v>199</v>
      </c>
      <c r="B99" s="129"/>
      <c r="C99" s="130"/>
    </row>
    <row r="100" spans="1:5" ht="12.75">
      <c r="A100" s="111" t="s">
        <v>200</v>
      </c>
      <c r="B100" s="131">
        <f>SUM(B102:B103)</f>
        <v>0</v>
      </c>
      <c r="C100" s="132">
        <f>SUM(C102:C103)</f>
        <v>0</v>
      </c>
      <c r="E100" s="87" t="s">
        <v>153</v>
      </c>
    </row>
    <row r="101" spans="1:3" ht="12.75">
      <c r="A101" s="111" t="s">
        <v>185</v>
      </c>
      <c r="B101" s="129"/>
      <c r="C101" s="130"/>
    </row>
    <row r="102" spans="1:3" ht="12.75">
      <c r="A102" s="111" t="s">
        <v>201</v>
      </c>
      <c r="B102" s="129"/>
      <c r="C102" s="130"/>
    </row>
    <row r="103" spans="1:3" ht="12.75">
      <c r="A103" s="111" t="s">
        <v>202</v>
      </c>
      <c r="B103" s="129"/>
      <c r="C103" s="130"/>
    </row>
    <row r="104" spans="1:3" ht="13.5" thickBot="1">
      <c r="A104" s="111" t="s">
        <v>203</v>
      </c>
      <c r="B104" s="727"/>
      <c r="C104" s="728"/>
    </row>
    <row r="105" spans="1:5" ht="13.5" thickBot="1">
      <c r="A105" s="112" t="s">
        <v>204</v>
      </c>
      <c r="B105" s="108">
        <f>B69+B75+B81+B85+B86+B87+B93+B94+B97+B98+B99+B100+B104</f>
        <v>0</v>
      </c>
      <c r="C105" s="109">
        <f>C69+C75+C81+C85+C86+C87+C93+C94+C97+C98+C99+C100+C104</f>
        <v>0</v>
      </c>
      <c r="E105" s="87" t="s">
        <v>153</v>
      </c>
    </row>
    <row r="106" spans="1:3" ht="12.75">
      <c r="A106" s="113"/>
      <c r="B106" s="729"/>
      <c r="C106" s="729"/>
    </row>
    <row r="107" spans="1:3" ht="13.5" thickBot="1">
      <c r="A107" s="91"/>
      <c r="B107" s="730"/>
      <c r="C107" s="730"/>
    </row>
    <row r="108" spans="1:3" ht="12.75">
      <c r="A108" s="110" t="s">
        <v>205</v>
      </c>
      <c r="B108" s="725" t="s">
        <v>183</v>
      </c>
      <c r="C108" s="726" t="s">
        <v>183</v>
      </c>
    </row>
    <row r="109" spans="1:3" ht="12.75">
      <c r="A109" s="111" t="s">
        <v>206</v>
      </c>
      <c r="B109" s="731"/>
      <c r="C109" s="732"/>
    </row>
    <row r="110" spans="1:3" ht="12.75">
      <c r="A110" s="111" t="s">
        <v>207</v>
      </c>
      <c r="B110" s="731"/>
      <c r="C110" s="732"/>
    </row>
    <row r="111" spans="1:3" ht="12.75">
      <c r="A111" s="111" t="s">
        <v>208</v>
      </c>
      <c r="B111" s="731"/>
      <c r="C111" s="732"/>
    </row>
    <row r="112" spans="1:3" ht="12.75">
      <c r="A112" s="111" t="s">
        <v>209</v>
      </c>
      <c r="B112" s="731"/>
      <c r="C112" s="732"/>
    </row>
    <row r="113" spans="1:3" ht="12.75">
      <c r="A113" s="111" t="s">
        <v>210</v>
      </c>
      <c r="B113" s="731"/>
      <c r="C113" s="732"/>
    </row>
    <row r="114" spans="1:5" ht="13.5" thickBot="1">
      <c r="A114" s="114" t="s">
        <v>211</v>
      </c>
      <c r="B114" s="733">
        <f>B109+B110+B111+B112+B113</f>
        <v>0</v>
      </c>
      <c r="C114" s="734">
        <f>C109+C110+C111+C112+C113</f>
        <v>0</v>
      </c>
      <c r="E114" s="87" t="s">
        <v>153</v>
      </c>
    </row>
    <row r="115" spans="1:3" ht="12.75">
      <c r="A115" s="113" t="s">
        <v>183</v>
      </c>
      <c r="B115" s="729" t="s">
        <v>183</v>
      </c>
      <c r="C115" s="729" t="s">
        <v>183</v>
      </c>
    </row>
    <row r="116" spans="2:3" ht="13.5" thickBot="1">
      <c r="B116" s="724"/>
      <c r="C116" s="724"/>
    </row>
    <row r="117" spans="1:3" ht="12.75">
      <c r="A117" s="110" t="s">
        <v>212</v>
      </c>
      <c r="B117" s="735" t="s">
        <v>183</v>
      </c>
      <c r="C117" s="736"/>
    </row>
    <row r="118" spans="1:5" ht="12.75">
      <c r="A118" s="111" t="s">
        <v>213</v>
      </c>
      <c r="B118" s="737">
        <f>SUM(B119:B123)</f>
        <v>0</v>
      </c>
      <c r="C118" s="738">
        <f>SUM(C119:C123)</f>
        <v>0</v>
      </c>
      <c r="E118" s="87" t="s">
        <v>153</v>
      </c>
    </row>
    <row r="119" spans="1:3" ht="12.75">
      <c r="A119" s="111" t="s">
        <v>214</v>
      </c>
      <c r="B119" s="731"/>
      <c r="C119" s="732"/>
    </row>
    <row r="120" spans="1:3" ht="12.75">
      <c r="A120" s="111" t="s">
        <v>215</v>
      </c>
      <c r="B120" s="731"/>
      <c r="C120" s="732"/>
    </row>
    <row r="121" spans="1:3" ht="12.75">
      <c r="A121" s="111" t="s">
        <v>216</v>
      </c>
      <c r="B121" s="731"/>
      <c r="C121" s="732"/>
    </row>
    <row r="122" spans="1:3" ht="12.75">
      <c r="A122" s="111" t="s">
        <v>217</v>
      </c>
      <c r="B122" s="731"/>
      <c r="C122" s="732"/>
    </row>
    <row r="123" spans="1:3" ht="12.75">
      <c r="A123" s="111" t="s">
        <v>218</v>
      </c>
      <c r="B123" s="731"/>
      <c r="C123" s="732"/>
    </row>
    <row r="124" spans="1:3" ht="12.75">
      <c r="A124" s="111" t="s">
        <v>219</v>
      </c>
      <c r="B124" s="731"/>
      <c r="C124" s="732"/>
    </row>
    <row r="125" spans="1:5" ht="12.75">
      <c r="A125" s="111" t="s">
        <v>220</v>
      </c>
      <c r="B125" s="737">
        <f>B118-B124</f>
        <v>0</v>
      </c>
      <c r="C125" s="738">
        <f>C118-C124</f>
        <v>0</v>
      </c>
      <c r="E125" s="87" t="s">
        <v>153</v>
      </c>
    </row>
    <row r="126" spans="1:5" ht="12.75">
      <c r="A126" s="111" t="s">
        <v>221</v>
      </c>
      <c r="B126" s="737">
        <f>SUM(B127:B130)</f>
        <v>0</v>
      </c>
      <c r="C126" s="738">
        <f>SUM(C127:C130)</f>
        <v>0</v>
      </c>
      <c r="E126" s="87" t="s">
        <v>153</v>
      </c>
    </row>
    <row r="127" spans="1:3" ht="12.75">
      <c r="A127" s="111" t="s">
        <v>222</v>
      </c>
      <c r="B127" s="731"/>
      <c r="C127" s="732"/>
    </row>
    <row r="128" spans="1:3" ht="12.75">
      <c r="A128" s="111" t="s">
        <v>223</v>
      </c>
      <c r="B128" s="731"/>
      <c r="C128" s="732"/>
    </row>
    <row r="129" spans="1:3" ht="12.75">
      <c r="A129" s="111" t="s">
        <v>224</v>
      </c>
      <c r="B129" s="731"/>
      <c r="C129" s="732"/>
    </row>
    <row r="130" spans="1:3" ht="13.5" thickBot="1">
      <c r="A130" s="114" t="s">
        <v>225</v>
      </c>
      <c r="B130" s="727"/>
      <c r="C130" s="728"/>
    </row>
    <row r="132" ht="12.75">
      <c r="A132" s="83" t="str">
        <f>'R1.B2'!A48</f>
        <v>ответ. Лицо:  исполнитель     подпись: ____________________</v>
      </c>
    </row>
  </sheetData>
  <sheetProtection password="B2D8" sheet="1"/>
  <mergeCells count="1">
    <mergeCell ref="B3:C3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80"/>
  </sheetPr>
  <dimension ref="A1:G93"/>
  <sheetViews>
    <sheetView zoomScaleSheetLayoutView="112" workbookViewId="0" topLeftCell="A1">
      <selection activeCell="A23" sqref="A23"/>
    </sheetView>
  </sheetViews>
  <sheetFormatPr defaultColWidth="9.140625" defaultRowHeight="12.75"/>
  <cols>
    <col min="1" max="1" width="66.57421875" style="116" customWidth="1"/>
    <col min="2" max="3" width="17.7109375" style="116" customWidth="1"/>
    <col min="4" max="4" width="11.00390625" style="116" customWidth="1"/>
    <col min="5" max="16384" width="9.140625" style="116" customWidth="1"/>
  </cols>
  <sheetData>
    <row r="1" spans="1:4" ht="12.75">
      <c r="A1" s="80">
        <f>Титульный!A27</f>
        <v>0</v>
      </c>
      <c r="B1" s="81" t="s">
        <v>108</v>
      </c>
      <c r="C1" s="83"/>
      <c r="D1" s="115"/>
    </row>
    <row r="2" spans="1:4" ht="12.75">
      <c r="A2" s="81" t="str">
        <f>Титульный!D26</f>
        <v>Исламское Окно</v>
      </c>
      <c r="B2" s="81" t="s">
        <v>109</v>
      </c>
      <c r="C2" s="83"/>
      <c r="D2" s="115"/>
    </row>
    <row r="3" spans="1:4" ht="12.75">
      <c r="A3" s="83"/>
      <c r="B3" s="888">
        <f>Титульный!C18</f>
        <v>44958</v>
      </c>
      <c r="C3" s="888"/>
      <c r="D3" s="117"/>
    </row>
    <row r="4" spans="1:7" ht="12.75">
      <c r="A4" s="83"/>
      <c r="B4" s="83"/>
      <c r="C4" s="83"/>
      <c r="D4" s="118"/>
      <c r="E4" s="118"/>
      <c r="F4" s="118"/>
      <c r="G4" s="118"/>
    </row>
    <row r="5" spans="1:4" ht="12.75">
      <c r="A5" s="83"/>
      <c r="B5" s="83"/>
      <c r="C5" s="83"/>
      <c r="D5" s="119"/>
    </row>
    <row r="6" spans="1:3" s="120" customFormat="1" ht="26.25" customHeight="1">
      <c r="A6" s="889" t="s">
        <v>226</v>
      </c>
      <c r="B6" s="889"/>
      <c r="C6" s="889"/>
    </row>
    <row r="7" spans="1:3" ht="13.5" thickBot="1">
      <c r="A7" s="97" t="s">
        <v>76</v>
      </c>
      <c r="B7" s="83"/>
      <c r="C7" s="121" t="s">
        <v>110</v>
      </c>
    </row>
    <row r="8" spans="1:3" ht="13.5" thickBot="1">
      <c r="A8" s="122" t="s">
        <v>149</v>
      </c>
      <c r="B8" s="123" t="s">
        <v>227</v>
      </c>
      <c r="C8" s="124" t="s">
        <v>228</v>
      </c>
    </row>
    <row r="9" spans="1:3" ht="12.75">
      <c r="A9" s="125" t="s">
        <v>229</v>
      </c>
      <c r="B9" s="126"/>
      <c r="C9" s="127"/>
    </row>
    <row r="10" spans="1:3" ht="25.5">
      <c r="A10" s="128" t="s">
        <v>230</v>
      </c>
      <c r="B10" s="129"/>
      <c r="C10" s="130"/>
    </row>
    <row r="11" spans="1:3" ht="12.75">
      <c r="A11" s="128" t="s">
        <v>231</v>
      </c>
      <c r="B11" s="129"/>
      <c r="C11" s="130"/>
    </row>
    <row r="12" spans="1:3" ht="12.75">
      <c r="A12" s="128" t="s">
        <v>232</v>
      </c>
      <c r="B12" s="129"/>
      <c r="C12" s="130"/>
    </row>
    <row r="13" spans="1:3" ht="12.75">
      <c r="A13" s="128" t="s">
        <v>233</v>
      </c>
      <c r="B13" s="129"/>
      <c r="C13" s="130"/>
    </row>
    <row r="14" spans="1:4" ht="25.5">
      <c r="A14" s="128" t="s">
        <v>234</v>
      </c>
      <c r="B14" s="131">
        <f>SUM(B15:B22)</f>
        <v>0</v>
      </c>
      <c r="C14" s="132">
        <f>SUM(C15:C22)</f>
        <v>0</v>
      </c>
      <c r="D14" s="133" t="s">
        <v>153</v>
      </c>
    </row>
    <row r="15" spans="1:3" ht="12.75">
      <c r="A15" s="128" t="s">
        <v>235</v>
      </c>
      <c r="B15" s="129"/>
      <c r="C15" s="130"/>
    </row>
    <row r="16" spans="1:3" ht="12.75">
      <c r="A16" s="744" t="s">
        <v>997</v>
      </c>
      <c r="B16" s="697"/>
      <c r="C16" s="698"/>
    </row>
    <row r="17" spans="1:3" ht="12.75">
      <c r="A17" s="744" t="s">
        <v>998</v>
      </c>
      <c r="B17" s="697"/>
      <c r="C17" s="698"/>
    </row>
    <row r="18" spans="1:3" ht="12.75">
      <c r="A18" s="696" t="s">
        <v>236</v>
      </c>
      <c r="B18" s="697"/>
      <c r="C18" s="698"/>
    </row>
    <row r="19" spans="1:3" ht="12.75">
      <c r="A19" s="696" t="s">
        <v>237</v>
      </c>
      <c r="B19" s="697"/>
      <c r="C19" s="698"/>
    </row>
    <row r="20" spans="1:3" ht="12.75">
      <c r="A20" s="696" t="s">
        <v>238</v>
      </c>
      <c r="B20" s="697"/>
      <c r="C20" s="698"/>
    </row>
    <row r="21" spans="1:3" ht="12.75">
      <c r="A21" s="696" t="s">
        <v>239</v>
      </c>
      <c r="B21" s="697"/>
      <c r="C21" s="698"/>
    </row>
    <row r="22" spans="1:3" ht="12.75">
      <c r="A22" s="696" t="s">
        <v>240</v>
      </c>
      <c r="B22" s="697"/>
      <c r="C22" s="698"/>
    </row>
    <row r="23" spans="1:4" ht="25.5">
      <c r="A23" s="696" t="s">
        <v>241</v>
      </c>
      <c r="B23" s="699">
        <f>SUM(B24:B31)</f>
        <v>0</v>
      </c>
      <c r="C23" s="700">
        <f>SUM(C24:C31)</f>
        <v>0</v>
      </c>
      <c r="D23" s="133" t="s">
        <v>153</v>
      </c>
    </row>
    <row r="24" spans="1:3" ht="12.75">
      <c r="A24" s="696" t="s">
        <v>235</v>
      </c>
      <c r="B24" s="701"/>
      <c r="C24" s="702"/>
    </row>
    <row r="25" spans="1:3" s="751" customFormat="1" ht="12.75">
      <c r="A25" s="744" t="s">
        <v>997</v>
      </c>
      <c r="B25" s="749"/>
      <c r="C25" s="750"/>
    </row>
    <row r="26" spans="1:3" s="751" customFormat="1" ht="12.75">
      <c r="A26" s="744" t="s">
        <v>999</v>
      </c>
      <c r="B26" s="749"/>
      <c r="C26" s="750"/>
    </row>
    <row r="27" spans="1:3" ht="12.75">
      <c r="A27" s="696" t="s">
        <v>236</v>
      </c>
      <c r="B27" s="697"/>
      <c r="C27" s="698"/>
    </row>
    <row r="28" spans="1:3" ht="12.75">
      <c r="A28" s="696" t="s">
        <v>237</v>
      </c>
      <c r="B28" s="697"/>
      <c r="C28" s="698"/>
    </row>
    <row r="29" spans="1:3" ht="12.75">
      <c r="A29" s="696" t="s">
        <v>238</v>
      </c>
      <c r="B29" s="697"/>
      <c r="C29" s="698"/>
    </row>
    <row r="30" spans="1:3" ht="12.75">
      <c r="A30" s="696" t="s">
        <v>239</v>
      </c>
      <c r="B30" s="697"/>
      <c r="C30" s="698"/>
    </row>
    <row r="31" spans="1:3" ht="12.75">
      <c r="A31" s="696" t="s">
        <v>240</v>
      </c>
      <c r="B31" s="697"/>
      <c r="C31" s="698"/>
    </row>
    <row r="32" spans="1:3" ht="12.75">
      <c r="A32" s="696" t="s">
        <v>242</v>
      </c>
      <c r="B32" s="697"/>
      <c r="C32" s="698"/>
    </row>
    <row r="33" spans="1:3" ht="12.75">
      <c r="A33" s="696" t="s">
        <v>243</v>
      </c>
      <c r="B33" s="697"/>
      <c r="C33" s="698"/>
    </row>
    <row r="34" spans="1:4" ht="13.5" thickBot="1">
      <c r="A34" s="703" t="s">
        <v>244</v>
      </c>
      <c r="B34" s="704">
        <f>B10+B11+B12+B13+B14+B23+B32+B33</f>
        <v>0</v>
      </c>
      <c r="C34" s="705">
        <f>C10+C11+C12+C13+C14+C23+C32+C33</f>
        <v>0</v>
      </c>
      <c r="D34" s="133" t="s">
        <v>153</v>
      </c>
    </row>
    <row r="35" spans="1:3" ht="12.75">
      <c r="A35" s="706"/>
      <c r="B35" s="706"/>
      <c r="C35" s="706"/>
    </row>
    <row r="36" spans="1:3" ht="13.5" thickBot="1">
      <c r="A36" s="706"/>
      <c r="B36" s="706"/>
      <c r="C36" s="706"/>
    </row>
    <row r="37" spans="1:3" ht="13.5" thickBot="1">
      <c r="A37" s="707" t="s">
        <v>245</v>
      </c>
      <c r="B37" s="708"/>
      <c r="C37" s="709"/>
    </row>
    <row r="38" spans="1:3" ht="12.75">
      <c r="A38" s="710" t="s">
        <v>246</v>
      </c>
      <c r="B38" s="711"/>
      <c r="C38" s="712"/>
    </row>
    <row r="39" spans="1:3" ht="12.75">
      <c r="A39" s="696" t="s">
        <v>247</v>
      </c>
      <c r="B39" s="697"/>
      <c r="C39" s="698"/>
    </row>
    <row r="40" spans="1:3" ht="12.75">
      <c r="A40" s="696" t="s">
        <v>248</v>
      </c>
      <c r="B40" s="697"/>
      <c r="C40" s="698"/>
    </row>
    <row r="41" spans="1:3" ht="12.75">
      <c r="A41" s="696" t="s">
        <v>249</v>
      </c>
      <c r="B41" s="697"/>
      <c r="C41" s="698"/>
    </row>
    <row r="42" spans="1:3" ht="12.75">
      <c r="A42" s="696" t="s">
        <v>250</v>
      </c>
      <c r="B42" s="697"/>
      <c r="C42" s="698"/>
    </row>
    <row r="43" spans="1:3" ht="12.75">
      <c r="A43" s="696" t="s">
        <v>251</v>
      </c>
      <c r="B43" s="697"/>
      <c r="C43" s="698"/>
    </row>
    <row r="44" spans="1:3" ht="12.75">
      <c r="A44" s="696" t="s">
        <v>252</v>
      </c>
      <c r="B44" s="697"/>
      <c r="C44" s="698"/>
    </row>
    <row r="45" spans="1:3" ht="12.75">
      <c r="A45" s="696" t="s">
        <v>253</v>
      </c>
      <c r="B45" s="697"/>
      <c r="C45" s="698"/>
    </row>
    <row r="46" spans="1:4" ht="12.75">
      <c r="A46" s="696" t="s">
        <v>254</v>
      </c>
      <c r="B46" s="713">
        <f>SUM(B47:B54)</f>
        <v>0</v>
      </c>
      <c r="C46" s="714">
        <f>SUM(C47:C54)</f>
        <v>0</v>
      </c>
      <c r="D46" s="133" t="s">
        <v>153</v>
      </c>
    </row>
    <row r="47" spans="1:3" ht="12.75">
      <c r="A47" s="696" t="s">
        <v>235</v>
      </c>
      <c r="B47" s="701"/>
      <c r="C47" s="702"/>
    </row>
    <row r="48" spans="1:3" ht="12.75">
      <c r="A48" s="744" t="s">
        <v>997</v>
      </c>
      <c r="B48" s="715"/>
      <c r="C48" s="702"/>
    </row>
    <row r="49" spans="1:3" ht="12.75">
      <c r="A49" s="744" t="s">
        <v>999</v>
      </c>
      <c r="B49" s="715"/>
      <c r="C49" s="702"/>
    </row>
    <row r="50" spans="1:3" ht="12.75">
      <c r="A50" s="128" t="s">
        <v>236</v>
      </c>
      <c r="B50" s="136"/>
      <c r="C50" s="137"/>
    </row>
    <row r="51" spans="1:3" ht="12.75">
      <c r="A51" s="128" t="s">
        <v>237</v>
      </c>
      <c r="B51" s="136"/>
      <c r="C51" s="137"/>
    </row>
    <row r="52" spans="1:3" ht="12.75">
      <c r="A52" s="128" t="s">
        <v>238</v>
      </c>
      <c r="B52" s="136"/>
      <c r="C52" s="137"/>
    </row>
    <row r="53" spans="1:3" ht="12.75">
      <c r="A53" s="128" t="s">
        <v>239</v>
      </c>
      <c r="B53" s="136"/>
      <c r="C53" s="137"/>
    </row>
    <row r="54" spans="1:3" ht="12.75">
      <c r="A54" s="128" t="s">
        <v>240</v>
      </c>
      <c r="B54" s="136"/>
      <c r="C54" s="137"/>
    </row>
    <row r="55" spans="1:3" ht="12.75">
      <c r="A55" s="128" t="s">
        <v>255</v>
      </c>
      <c r="B55" s="136"/>
      <c r="C55" s="137"/>
    </row>
    <row r="56" spans="1:4" ht="12.75">
      <c r="A56" s="138" t="s">
        <v>256</v>
      </c>
      <c r="B56" s="131">
        <f>B38+B39+B40+B41+B42+B43+B44+B45+B46+B55</f>
        <v>0</v>
      </c>
      <c r="C56" s="132">
        <f>C38+C39+C40+C41+C42+C43+C44+C45+C46+C55</f>
        <v>0</v>
      </c>
      <c r="D56" s="133" t="s">
        <v>153</v>
      </c>
    </row>
    <row r="57" spans="1:4" ht="12.75">
      <c r="A57" s="138" t="s">
        <v>257</v>
      </c>
      <c r="B57" s="131">
        <f>B34-B56</f>
        <v>0</v>
      </c>
      <c r="C57" s="132">
        <f>C34-C56</f>
        <v>0</v>
      </c>
      <c r="D57" s="133" t="s">
        <v>153</v>
      </c>
    </row>
    <row r="58" spans="1:3" ht="25.5">
      <c r="A58" s="128" t="s">
        <v>258</v>
      </c>
      <c r="B58" s="136"/>
      <c r="C58" s="137"/>
    </row>
    <row r="59" spans="1:4" ht="13.5" thickBot="1">
      <c r="A59" s="139" t="s">
        <v>259</v>
      </c>
      <c r="B59" s="108">
        <f>B57-B58</f>
        <v>0</v>
      </c>
      <c r="C59" s="109">
        <f>C57-C58</f>
        <v>0</v>
      </c>
      <c r="D59" s="133" t="s">
        <v>153</v>
      </c>
    </row>
    <row r="60" spans="1:3" ht="12.75">
      <c r="A60" s="83"/>
      <c r="B60" s="83"/>
      <c r="C60" s="83"/>
    </row>
    <row r="61" spans="1:3" ht="13.5" thickBot="1">
      <c r="A61" s="83"/>
      <c r="B61" s="83"/>
      <c r="C61" s="83"/>
    </row>
    <row r="62" spans="1:3" ht="13.5" thickBot="1">
      <c r="A62" s="135" t="s">
        <v>260</v>
      </c>
      <c r="B62" s="140"/>
      <c r="C62" s="141"/>
    </row>
    <row r="63" spans="1:3" ht="12.75">
      <c r="A63" s="142" t="s">
        <v>261</v>
      </c>
      <c r="B63" s="143"/>
      <c r="C63" s="144"/>
    </row>
    <row r="64" spans="1:3" ht="12.75">
      <c r="A64" s="128" t="s">
        <v>262</v>
      </c>
      <c r="B64" s="136"/>
      <c r="C64" s="137"/>
    </row>
    <row r="65" spans="1:3" ht="12.75">
      <c r="A65" s="128" t="s">
        <v>263</v>
      </c>
      <c r="B65" s="136"/>
      <c r="C65" s="137"/>
    </row>
    <row r="66" spans="1:3" ht="12.75">
      <c r="A66" s="128" t="s">
        <v>264</v>
      </c>
      <c r="B66" s="136"/>
      <c r="C66" s="137"/>
    </row>
    <row r="67" spans="1:4" ht="13.5" thickBot="1">
      <c r="A67" s="134" t="s">
        <v>265</v>
      </c>
      <c r="B67" s="145">
        <f>B63+B64+B65+B66</f>
        <v>0</v>
      </c>
      <c r="C67" s="146">
        <f>C63+C64+C65+C66</f>
        <v>0</v>
      </c>
      <c r="D67" s="133" t="s">
        <v>153</v>
      </c>
    </row>
    <row r="68" spans="1:3" ht="12.75">
      <c r="A68" s="83"/>
      <c r="B68" s="83"/>
      <c r="C68" s="83"/>
    </row>
    <row r="69" spans="1:3" ht="13.5" thickBot="1">
      <c r="A69" s="83"/>
      <c r="B69" s="83"/>
      <c r="C69" s="83"/>
    </row>
    <row r="70" spans="1:3" ht="13.5" thickBot="1">
      <c r="A70" s="135" t="s">
        <v>266</v>
      </c>
      <c r="B70" s="140"/>
      <c r="C70" s="141"/>
    </row>
    <row r="71" spans="1:3" ht="12.75">
      <c r="A71" s="142" t="s">
        <v>267</v>
      </c>
      <c r="B71" s="143"/>
      <c r="C71" s="144"/>
    </row>
    <row r="72" spans="1:3" ht="12.75">
      <c r="A72" s="128" t="s">
        <v>268</v>
      </c>
      <c r="B72" s="136"/>
      <c r="C72" s="137"/>
    </row>
    <row r="73" spans="1:3" ht="12.75">
      <c r="A73" s="128" t="s">
        <v>269</v>
      </c>
      <c r="B73" s="136"/>
      <c r="C73" s="137"/>
    </row>
    <row r="74" spans="1:3" ht="12.75">
      <c r="A74" s="128" t="s">
        <v>270</v>
      </c>
      <c r="B74" s="136"/>
      <c r="C74" s="137"/>
    </row>
    <row r="75" spans="1:3" ht="12.75">
      <c r="A75" s="128" t="s">
        <v>271</v>
      </c>
      <c r="B75" s="136"/>
      <c r="C75" s="137"/>
    </row>
    <row r="76" spans="1:4" ht="12.75">
      <c r="A76" s="138" t="s">
        <v>272</v>
      </c>
      <c r="B76" s="104">
        <f>B71+B72+B73+B74+B75</f>
        <v>0</v>
      </c>
      <c r="C76" s="105">
        <f>C71+C72+C73+C74+C75</f>
        <v>0</v>
      </c>
      <c r="D76" s="133" t="s">
        <v>153</v>
      </c>
    </row>
    <row r="77" spans="1:3" ht="12.75">
      <c r="A77" s="138" t="s">
        <v>273</v>
      </c>
      <c r="B77" s="136"/>
      <c r="C77" s="137"/>
    </row>
    <row r="78" spans="1:4" ht="12.75">
      <c r="A78" s="138" t="s">
        <v>274</v>
      </c>
      <c r="B78" s="131">
        <f>(B59+B67)-(B76+B77)</f>
        <v>0</v>
      </c>
      <c r="C78" s="132">
        <f>(C59+C67)-(C76+C77)</f>
        <v>0</v>
      </c>
      <c r="D78" s="133" t="s">
        <v>153</v>
      </c>
    </row>
    <row r="79" spans="1:3" ht="25.5">
      <c r="A79" s="128" t="s">
        <v>275</v>
      </c>
      <c r="B79" s="136"/>
      <c r="C79" s="137"/>
    </row>
    <row r="80" spans="1:4" ht="13.5" thickBot="1">
      <c r="A80" s="134" t="s">
        <v>276</v>
      </c>
      <c r="B80" s="108">
        <f>B78-B79</f>
        <v>0</v>
      </c>
      <c r="C80" s="109">
        <f>C78-C79</f>
        <v>0</v>
      </c>
      <c r="D80" s="133" t="s">
        <v>153</v>
      </c>
    </row>
    <row r="81" spans="1:3" ht="12.75">
      <c r="A81" s="83"/>
      <c r="B81" s="83"/>
      <c r="C81" s="83"/>
    </row>
    <row r="82" spans="1:3" ht="13.5" thickBot="1">
      <c r="A82" s="83"/>
      <c r="B82" s="83"/>
      <c r="C82" s="83"/>
    </row>
    <row r="83" spans="1:4" ht="26.25" thickBot="1">
      <c r="A83" s="135" t="s">
        <v>277</v>
      </c>
      <c r="B83" s="147">
        <f>SUM(B84:B90)</f>
        <v>0</v>
      </c>
      <c r="C83" s="147">
        <f>SUM(C84:C90)</f>
        <v>0</v>
      </c>
      <c r="D83" s="133" t="s">
        <v>153</v>
      </c>
    </row>
    <row r="84" spans="1:3" ht="12.75">
      <c r="A84" s="142" t="s">
        <v>278</v>
      </c>
      <c r="B84" s="143"/>
      <c r="C84" s="143"/>
    </row>
    <row r="85" spans="1:3" ht="12.75">
      <c r="A85" s="128" t="s">
        <v>279</v>
      </c>
      <c r="B85" s="136"/>
      <c r="C85" s="136"/>
    </row>
    <row r="86" spans="1:3" ht="12.75">
      <c r="A86" s="128" t="s">
        <v>280</v>
      </c>
      <c r="B86" s="136"/>
      <c r="C86" s="136"/>
    </row>
    <row r="87" spans="1:3" ht="12.75">
      <c r="A87" s="128" t="s">
        <v>281</v>
      </c>
      <c r="B87" s="136"/>
      <c r="C87" s="136"/>
    </row>
    <row r="88" spans="1:3" ht="12.75">
      <c r="A88" s="128" t="s">
        <v>282</v>
      </c>
      <c r="B88" s="136"/>
      <c r="C88" s="136"/>
    </row>
    <row r="89" spans="1:3" ht="12.75">
      <c r="A89" s="128" t="s">
        <v>283</v>
      </c>
      <c r="B89" s="136"/>
      <c r="C89" s="136"/>
    </row>
    <row r="90" spans="1:3" ht="13.5" thickBot="1">
      <c r="A90" s="139" t="s">
        <v>284</v>
      </c>
      <c r="B90" s="148"/>
      <c r="C90" s="148"/>
    </row>
    <row r="91" spans="1:3" ht="12.75">
      <c r="A91" s="83"/>
      <c r="B91" s="83"/>
      <c r="C91" s="83"/>
    </row>
    <row r="92" spans="1:3" ht="12.75">
      <c r="A92" s="83" t="str">
        <f>'R1.B2'!A48</f>
        <v>ответ. Лицо:  исполнитель     подпись: ____________________</v>
      </c>
      <c r="B92" s="83"/>
      <c r="C92" s="83"/>
    </row>
    <row r="93" spans="1:3" ht="12.75">
      <c r="A93" s="83"/>
      <c r="B93" s="83"/>
      <c r="C93" s="83"/>
    </row>
  </sheetData>
  <sheetProtection password="B2D8" sheet="1"/>
  <mergeCells count="2">
    <mergeCell ref="B3:C3"/>
    <mergeCell ref="A6:C6"/>
  </mergeCells>
  <printOptions/>
  <pageMargins left="0.75" right="0.75" top="1" bottom="1" header="0.5" footer="0.5"/>
  <pageSetup horizontalDpi="600" verticalDpi="600" orientation="portrait" paperSize="9" scale="76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8080"/>
  </sheetPr>
  <dimension ref="A1:G54"/>
  <sheetViews>
    <sheetView showGridLines="0" view="pageBreakPreview" zoomScale="85" zoomScaleSheetLayoutView="85" zoomScalePageLayoutView="0" workbookViewId="0" topLeftCell="A1">
      <selection activeCell="A28" sqref="A28"/>
    </sheetView>
  </sheetViews>
  <sheetFormatPr defaultColWidth="9.140625" defaultRowHeight="12.75"/>
  <cols>
    <col min="1" max="1" width="82.8515625" style="150" customWidth="1"/>
    <col min="2" max="2" width="21.7109375" style="150" customWidth="1"/>
    <col min="3" max="3" width="17.7109375" style="150" customWidth="1"/>
    <col min="4" max="16384" width="9.140625" style="150" customWidth="1"/>
  </cols>
  <sheetData>
    <row r="1" spans="1:2" ht="15.75">
      <c r="A1" s="18">
        <f>Титульный!A27</f>
        <v>0</v>
      </c>
      <c r="B1" s="149" t="s">
        <v>108</v>
      </c>
    </row>
    <row r="2" spans="1:2" ht="15.75">
      <c r="A2" s="21" t="str">
        <f>Титульный!D26</f>
        <v>Исламское Окно</v>
      </c>
      <c r="B2" s="149" t="s">
        <v>109</v>
      </c>
    </row>
    <row r="3" spans="1:3" ht="15.75">
      <c r="A3" s="20"/>
      <c r="B3" s="890">
        <f>Титульный!C18</f>
        <v>44958</v>
      </c>
      <c r="C3" s="890"/>
    </row>
    <row r="4" spans="1:3" ht="15.75">
      <c r="A4" s="20"/>
      <c r="B4" s="20"/>
      <c r="C4" s="22"/>
    </row>
    <row r="5" spans="1:3" ht="15.75">
      <c r="A5" s="151" t="s">
        <v>285</v>
      </c>
      <c r="B5" s="151"/>
      <c r="C5" s="20"/>
    </row>
    <row r="6" spans="1:3" ht="15.75" customHeight="1" thickBot="1">
      <c r="A6" s="20"/>
      <c r="B6" s="20"/>
      <c r="C6" s="152" t="s">
        <v>110</v>
      </c>
    </row>
    <row r="7" spans="1:3" ht="15.75" customHeight="1">
      <c r="A7" s="153" t="s">
        <v>286</v>
      </c>
      <c r="B7" s="154"/>
      <c r="C7" s="155"/>
    </row>
    <row r="8" spans="1:3" ht="15.75" customHeight="1">
      <c r="A8" s="156" t="s">
        <v>287</v>
      </c>
      <c r="B8" s="157"/>
      <c r="C8" s="158"/>
    </row>
    <row r="9" spans="1:3" ht="15.75" customHeight="1">
      <c r="A9" s="159" t="s">
        <v>288</v>
      </c>
      <c r="B9" s="160"/>
      <c r="C9" s="161">
        <f>SUM(C7:C8)</f>
        <v>0</v>
      </c>
    </row>
    <row r="10" spans="1:3" ht="15.75" customHeight="1">
      <c r="A10" s="156" t="s">
        <v>289</v>
      </c>
      <c r="B10" s="157"/>
      <c r="C10" s="158"/>
    </row>
    <row r="11" spans="1:3" ht="15.75" customHeight="1">
      <c r="A11" s="159" t="s">
        <v>290</v>
      </c>
      <c r="B11" s="160"/>
      <c r="C11" s="158"/>
    </row>
    <row r="12" spans="1:3" ht="15.75" customHeight="1">
      <c r="A12" s="156" t="s">
        <v>291</v>
      </c>
      <c r="B12" s="157"/>
      <c r="C12" s="161">
        <f>SUM(C13:C18)</f>
        <v>0</v>
      </c>
    </row>
    <row r="13" spans="1:3" ht="15.75" customHeight="1">
      <c r="A13" s="162" t="s">
        <v>124</v>
      </c>
      <c r="B13" s="163"/>
      <c r="C13" s="158"/>
    </row>
    <row r="14" spans="1:3" ht="15.75" customHeight="1">
      <c r="A14" s="164" t="s">
        <v>125</v>
      </c>
      <c r="B14" s="165"/>
      <c r="C14" s="158"/>
    </row>
    <row r="15" spans="1:3" ht="15.75" customHeight="1">
      <c r="A15" s="162" t="s">
        <v>292</v>
      </c>
      <c r="B15" s="163"/>
      <c r="C15" s="158"/>
    </row>
    <row r="16" spans="1:3" ht="15.75" customHeight="1">
      <c r="A16" s="164" t="s">
        <v>293</v>
      </c>
      <c r="B16" s="165"/>
      <c r="C16" s="158"/>
    </row>
    <row r="17" spans="1:3" ht="15.75" customHeight="1">
      <c r="A17" s="166" t="s">
        <v>294</v>
      </c>
      <c r="B17" s="167"/>
      <c r="C17" s="158"/>
    </row>
    <row r="18" spans="1:3" ht="15.75" customHeight="1">
      <c r="A18" s="166" t="s">
        <v>295</v>
      </c>
      <c r="B18" s="167"/>
      <c r="C18" s="158"/>
    </row>
    <row r="19" spans="1:3" ht="15.75" customHeight="1">
      <c r="A19" s="159" t="s">
        <v>296</v>
      </c>
      <c r="B19" s="160"/>
      <c r="C19" s="158"/>
    </row>
    <row r="20" spans="1:3" ht="15.75" customHeight="1">
      <c r="A20" s="156" t="s">
        <v>297</v>
      </c>
      <c r="B20" s="157"/>
      <c r="C20" s="158"/>
    </row>
    <row r="21" spans="1:3" ht="15.75" customHeight="1">
      <c r="A21" s="159" t="s">
        <v>298</v>
      </c>
      <c r="B21" s="160"/>
      <c r="C21" s="158"/>
    </row>
    <row r="22" spans="1:3" ht="15.75" customHeight="1" thickBot="1">
      <c r="A22" s="168" t="s">
        <v>299</v>
      </c>
      <c r="B22" s="169"/>
      <c r="C22" s="170">
        <f>SUM(C9,C10,C11,C12,C21)-SUM(C19:C20)</f>
        <v>0</v>
      </c>
    </row>
    <row r="23" spans="1:3" ht="15.75" customHeight="1">
      <c r="A23" s="171"/>
      <c r="B23" s="171"/>
      <c r="C23" s="172"/>
    </row>
    <row r="24" spans="1:3" ht="15.75" customHeight="1">
      <c r="A24" s="171"/>
      <c r="B24" s="171"/>
      <c r="C24" s="172"/>
    </row>
    <row r="25" spans="1:7" ht="15.75">
      <c r="A25" s="171" t="s">
        <v>300</v>
      </c>
      <c r="B25" s="160"/>
      <c r="C25" s="160"/>
      <c r="D25" s="160"/>
      <c r="E25" s="160"/>
      <c r="F25" s="160"/>
      <c r="G25" s="160"/>
    </row>
    <row r="26" spans="1:6" ht="15.75" customHeight="1" thickBot="1">
      <c r="A26" s="173"/>
      <c r="B26" s="173"/>
      <c r="C26" s="174" t="s">
        <v>110</v>
      </c>
      <c r="D26" s="173"/>
      <c r="E26" s="173"/>
      <c r="F26" s="173"/>
    </row>
    <row r="27" spans="1:3" ht="31.5">
      <c r="A27" s="175" t="s">
        <v>301</v>
      </c>
      <c r="B27" s="176" t="s">
        <v>302</v>
      </c>
      <c r="C27" s="177" t="s">
        <v>303</v>
      </c>
    </row>
    <row r="28" spans="1:3" ht="15.75" customHeight="1">
      <c r="A28" s="178">
        <v>1</v>
      </c>
      <c r="B28" s="179">
        <v>2</v>
      </c>
      <c r="C28" s="180">
        <v>3</v>
      </c>
    </row>
    <row r="29" spans="1:3" ht="15.75" customHeight="1">
      <c r="A29" s="181" t="s">
        <v>304</v>
      </c>
      <c r="B29" s="182"/>
      <c r="C29" s="183"/>
    </row>
    <row r="30" spans="1:3" ht="15.75" customHeight="1">
      <c r="A30" s="181" t="s">
        <v>305</v>
      </c>
      <c r="B30" s="184">
        <f>B32+B33</f>
        <v>0</v>
      </c>
      <c r="C30" s="185">
        <f>C32+C33</f>
        <v>0</v>
      </c>
    </row>
    <row r="31" spans="1:3" ht="15.75" customHeight="1">
      <c r="A31" s="181" t="s">
        <v>306</v>
      </c>
      <c r="B31" s="186"/>
      <c r="C31" s="187"/>
    </row>
    <row r="32" spans="1:3" ht="15.75" customHeight="1">
      <c r="A32" s="181" t="s">
        <v>307</v>
      </c>
      <c r="B32" s="182"/>
      <c r="C32" s="188"/>
    </row>
    <row r="33" spans="1:3" ht="15.75" customHeight="1">
      <c r="A33" s="181" t="s">
        <v>308</v>
      </c>
      <c r="B33" s="182"/>
      <c r="C33" s="188"/>
    </row>
    <row r="34" spans="1:7" ht="15.75" customHeight="1" thickBot="1">
      <c r="A34" s="189" t="s">
        <v>309</v>
      </c>
      <c r="B34" s="190"/>
      <c r="C34" s="191"/>
      <c r="D34" s="192"/>
      <c r="E34" s="192"/>
      <c r="F34" s="193"/>
      <c r="G34" s="193"/>
    </row>
    <row r="35" spans="1:7" ht="15.75" customHeight="1">
      <c r="A35" s="192"/>
      <c r="B35" s="171"/>
      <c r="C35" s="194"/>
      <c r="D35" s="192"/>
      <c r="E35" s="192"/>
      <c r="F35" s="193"/>
      <c r="G35" s="193"/>
    </row>
    <row r="36" spans="1:7" ht="15.75" customHeight="1">
      <c r="A36" s="192"/>
      <c r="B36" s="171"/>
      <c r="C36" s="194"/>
      <c r="D36" s="192"/>
      <c r="E36" s="192"/>
      <c r="F36" s="193"/>
      <c r="G36" s="193"/>
    </row>
    <row r="37" spans="1:7" ht="15.75">
      <c r="A37" s="171" t="s">
        <v>310</v>
      </c>
      <c r="B37" s="171"/>
      <c r="C37" s="194"/>
      <c r="D37" s="192"/>
      <c r="E37" s="192"/>
      <c r="F37" s="193"/>
      <c r="G37" s="193"/>
    </row>
    <row r="38" spans="1:3" ht="16.5" thickBot="1">
      <c r="A38" s="171"/>
      <c r="B38" s="195"/>
      <c r="C38" s="27" t="s">
        <v>110</v>
      </c>
    </row>
    <row r="39" spans="1:3" ht="15.75">
      <c r="A39" s="153" t="s">
        <v>311</v>
      </c>
      <c r="B39" s="196"/>
      <c r="C39" s="197"/>
    </row>
    <row r="40" spans="1:3" ht="15.75">
      <c r="A40" s="159" t="s">
        <v>312</v>
      </c>
      <c r="B40" s="160"/>
      <c r="C40" s="198"/>
    </row>
    <row r="41" spans="1:3" ht="15.75">
      <c r="A41" s="156" t="s">
        <v>313</v>
      </c>
      <c r="B41" s="157"/>
      <c r="C41" s="161">
        <f>SUM(C39:C40)</f>
        <v>0</v>
      </c>
    </row>
    <row r="42" spans="1:3" ht="15.75">
      <c r="A42" s="159" t="s">
        <v>314</v>
      </c>
      <c r="B42" s="160"/>
      <c r="C42" s="158"/>
    </row>
    <row r="43" spans="1:3" ht="15.75">
      <c r="A43" s="156" t="s">
        <v>315</v>
      </c>
      <c r="B43" s="157"/>
      <c r="C43" s="158"/>
    </row>
    <row r="44" spans="1:3" ht="15.75">
      <c r="A44" s="159" t="s">
        <v>316</v>
      </c>
      <c r="B44" s="160"/>
      <c r="C44" s="158"/>
    </row>
    <row r="45" spans="1:3" ht="15.75">
      <c r="A45" s="156" t="s">
        <v>317</v>
      </c>
      <c r="B45" s="157"/>
      <c r="C45" s="158"/>
    </row>
    <row r="46" spans="1:3" ht="15.75">
      <c r="A46" s="159" t="s">
        <v>318</v>
      </c>
      <c r="B46" s="160"/>
      <c r="C46" s="158"/>
    </row>
    <row r="47" spans="1:3" ht="15.75">
      <c r="A47" s="199" t="s">
        <v>319</v>
      </c>
      <c r="B47" s="200"/>
      <c r="C47" s="158"/>
    </row>
    <row r="48" spans="1:3" ht="15.75">
      <c r="A48" s="156" t="s">
        <v>320</v>
      </c>
      <c r="B48" s="157"/>
      <c r="C48" s="158"/>
    </row>
    <row r="49" spans="1:3" ht="15.75">
      <c r="A49" s="201" t="s">
        <v>321</v>
      </c>
      <c r="B49" s="196"/>
      <c r="C49" s="158"/>
    </row>
    <row r="50" spans="1:3" ht="16.5" thickBot="1">
      <c r="A50" s="202" t="s">
        <v>322</v>
      </c>
      <c r="B50" s="195"/>
      <c r="C50" s="170">
        <f>SUM(C41:C44,C49)-(C45+C46+C47+C48)</f>
        <v>0</v>
      </c>
    </row>
    <row r="51" spans="1:3" ht="15.75">
      <c r="A51" s="151"/>
      <c r="B51" s="151"/>
      <c r="C51" s="20"/>
    </row>
    <row r="52" spans="1:3" ht="15.75">
      <c r="A52" s="151"/>
      <c r="B52" s="151"/>
      <c r="C52" s="20"/>
    </row>
    <row r="53" spans="1:3" ht="15.75">
      <c r="A53" s="77"/>
      <c r="B53" s="77"/>
      <c r="C53" s="160"/>
    </row>
    <row r="54" spans="1:3" ht="15.75">
      <c r="A54" s="78" t="str">
        <f>'R1.B2'!A48</f>
        <v>ответ. Лицо:  исполнитель     подпись: ____________________</v>
      </c>
      <c r="B54" s="79"/>
      <c r="C54" s="160"/>
    </row>
  </sheetData>
  <sheetProtection password="B2D8" sheet="1" objects="1" scenarios="1"/>
  <mergeCells count="1">
    <mergeCell ref="B3:C3"/>
  </mergeCells>
  <conditionalFormatting sqref="C50">
    <cfRule type="cellIs" priority="4" dxfId="0" operator="notEqual" stopIfTrue="1">
      <formula>RETAINCAP</formula>
    </cfRule>
  </conditionalFormatting>
  <conditionalFormatting sqref="C42">
    <cfRule type="cellIs" priority="2" dxfId="0" operator="notEqual" stopIfTrue="1">
      <formula>$C$10</formula>
    </cfRule>
    <cfRule type="cellIs" priority="3" dxfId="0" operator="notEqual" stopIfTrue="1">
      <formula>YTDPROFIT</formula>
    </cfRule>
  </conditionalFormatting>
  <conditionalFormatting sqref="C22:C25">
    <cfRule type="cellIs" priority="1" dxfId="0" operator="notEqual" stopIfTrue="1">
      <formula>TOTCAP</formula>
    </cfRule>
  </conditionalFormatting>
  <printOptions/>
  <pageMargins left="0.75" right="0.75" top="1" bottom="1" header="0.5" footer="0.5"/>
  <pageSetup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1:D65"/>
  <sheetViews>
    <sheetView view="pageBreakPreview" zoomScaleSheetLayoutView="100" zoomScalePageLayoutView="0" workbookViewId="0" topLeftCell="A27">
      <selection activeCell="A50" sqref="A50"/>
    </sheetView>
  </sheetViews>
  <sheetFormatPr defaultColWidth="9.140625" defaultRowHeight="12.75"/>
  <cols>
    <col min="1" max="1" width="85.421875" style="205" customWidth="1"/>
    <col min="2" max="2" width="19.57421875" style="205" customWidth="1"/>
    <col min="3" max="3" width="20.00390625" style="205" customWidth="1"/>
    <col min="4" max="4" width="13.57421875" style="206" customWidth="1"/>
    <col min="5" max="16384" width="9.140625" style="205" customWidth="1"/>
  </cols>
  <sheetData>
    <row r="1" spans="1:2" ht="12.75">
      <c r="A1" s="203">
        <f>Титульный!A27</f>
        <v>0</v>
      </c>
      <c r="B1" s="204" t="s">
        <v>108</v>
      </c>
    </row>
    <row r="2" spans="1:2" ht="12.75">
      <c r="A2" s="207" t="str">
        <f>Титульный!D26</f>
        <v>Исламское Окно</v>
      </c>
      <c r="B2" s="204" t="s">
        <v>109</v>
      </c>
    </row>
    <row r="3" spans="1:4" ht="12.75">
      <c r="A3" s="208"/>
      <c r="B3" s="891">
        <f>Титульный!C18</f>
        <v>44958</v>
      </c>
      <c r="C3" s="891"/>
      <c r="D3" s="209"/>
    </row>
    <row r="4" spans="1:3" ht="12.75">
      <c r="A4" s="208"/>
      <c r="B4" s="208"/>
      <c r="C4" s="210"/>
    </row>
    <row r="5" spans="1:3" ht="12.75">
      <c r="A5" s="211" t="s">
        <v>323</v>
      </c>
      <c r="B5" s="208"/>
      <c r="C5" s="210"/>
    </row>
    <row r="6" spans="1:3" ht="13.5" thickBot="1">
      <c r="A6" s="212"/>
      <c r="B6" s="213" t="s">
        <v>110</v>
      </c>
      <c r="C6" s="213"/>
    </row>
    <row r="7" spans="1:3" ht="13.5" thickBot="1">
      <c r="A7" s="214" t="s">
        <v>111</v>
      </c>
      <c r="B7" s="215" t="s">
        <v>112</v>
      </c>
      <c r="C7" s="216" t="s">
        <v>113</v>
      </c>
    </row>
    <row r="8" spans="1:3" ht="12.75">
      <c r="A8" s="217">
        <v>1</v>
      </c>
      <c r="B8" s="218">
        <v>2</v>
      </c>
      <c r="C8" s="219">
        <v>3</v>
      </c>
    </row>
    <row r="9" spans="1:4" ht="12.75">
      <c r="A9" s="220" t="s">
        <v>324</v>
      </c>
      <c r="B9" s="221">
        <f>SUM(B10:B15)</f>
        <v>0</v>
      </c>
      <c r="C9" s="222">
        <f>SUM(C10:C15)</f>
        <v>0</v>
      </c>
      <c r="D9" s="223" t="s">
        <v>153</v>
      </c>
    </row>
    <row r="10" spans="1:3" ht="25.5">
      <c r="A10" s="225" t="s">
        <v>325</v>
      </c>
      <c r="B10" s="226"/>
      <c r="C10" s="227"/>
    </row>
    <row r="11" spans="1:3" ht="12.75">
      <c r="A11" s="225" t="s">
        <v>326</v>
      </c>
      <c r="B11" s="226"/>
      <c r="C11" s="227"/>
    </row>
    <row r="12" spans="1:3" ht="12.75">
      <c r="A12" s="225" t="s">
        <v>327</v>
      </c>
      <c r="B12" s="226"/>
      <c r="C12" s="227"/>
    </row>
    <row r="13" spans="1:3" ht="12.75">
      <c r="A13" s="225" t="s">
        <v>328</v>
      </c>
      <c r="B13" s="226"/>
      <c r="C13" s="227"/>
    </row>
    <row r="14" spans="1:3" ht="12.75">
      <c r="A14" s="225" t="s">
        <v>329</v>
      </c>
      <c r="B14" s="226"/>
      <c r="C14" s="227"/>
    </row>
    <row r="15" spans="1:3" ht="12.75">
      <c r="A15" s="225" t="s">
        <v>330</v>
      </c>
      <c r="B15" s="226"/>
      <c r="C15" s="227"/>
    </row>
    <row r="16" spans="1:4" ht="12.75">
      <c r="A16" s="220" t="s">
        <v>331</v>
      </c>
      <c r="B16" s="221">
        <f>SUM(B17:B20)</f>
        <v>0</v>
      </c>
      <c r="C16" s="222">
        <f>SUM(C17:C20)</f>
        <v>0</v>
      </c>
      <c r="D16" s="223" t="s">
        <v>153</v>
      </c>
    </row>
    <row r="17" spans="1:3" ht="12.75">
      <c r="A17" s="225" t="s">
        <v>332</v>
      </c>
      <c r="B17" s="226"/>
      <c r="C17" s="227"/>
    </row>
    <row r="18" spans="1:3" ht="12.75">
      <c r="A18" s="228" t="s">
        <v>333</v>
      </c>
      <c r="B18" s="226"/>
      <c r="C18" s="227"/>
    </row>
    <row r="19" spans="1:3" ht="12.75">
      <c r="A19" s="225" t="s">
        <v>334</v>
      </c>
      <c r="B19" s="226"/>
      <c r="C19" s="227"/>
    </row>
    <row r="20" spans="1:3" ht="12.75">
      <c r="A20" s="228" t="s">
        <v>335</v>
      </c>
      <c r="B20" s="226"/>
      <c r="C20" s="227"/>
    </row>
    <row r="21" spans="1:4" ht="12.75">
      <c r="A21" s="220" t="s">
        <v>336</v>
      </c>
      <c r="B21" s="221">
        <f>SUM(B22:B25)</f>
        <v>0</v>
      </c>
      <c r="C21" s="222">
        <f>SUM(C22:C25)</f>
        <v>0</v>
      </c>
      <c r="D21" s="223" t="s">
        <v>153</v>
      </c>
    </row>
    <row r="22" spans="1:3" ht="12.75">
      <c r="A22" s="225" t="s">
        <v>337</v>
      </c>
      <c r="B22" s="226"/>
      <c r="C22" s="227"/>
    </row>
    <row r="23" spans="1:3" ht="12.75">
      <c r="A23" s="228" t="s">
        <v>338</v>
      </c>
      <c r="B23" s="226"/>
      <c r="C23" s="227"/>
    </row>
    <row r="24" spans="1:3" ht="12.75">
      <c r="A24" s="225" t="s">
        <v>339</v>
      </c>
      <c r="B24" s="226"/>
      <c r="C24" s="227"/>
    </row>
    <row r="25" spans="1:3" ht="12.75">
      <c r="A25" s="228" t="s">
        <v>340</v>
      </c>
      <c r="B25" s="226"/>
      <c r="C25" s="227"/>
    </row>
    <row r="26" spans="1:4" ht="25.5">
      <c r="A26" s="220" t="s">
        <v>341</v>
      </c>
      <c r="B26" s="221">
        <f>SUM(B27:B32)</f>
        <v>0</v>
      </c>
      <c r="C26" s="222">
        <f>SUM(C27:C32)</f>
        <v>0</v>
      </c>
      <c r="D26" s="223" t="s">
        <v>153</v>
      </c>
    </row>
    <row r="27" spans="1:3" ht="25.5">
      <c r="A27" s="225" t="s">
        <v>342</v>
      </c>
      <c r="B27" s="226"/>
      <c r="C27" s="227"/>
    </row>
    <row r="28" spans="1:3" ht="12.75">
      <c r="A28" s="225" t="s">
        <v>326</v>
      </c>
      <c r="B28" s="226"/>
      <c r="C28" s="227"/>
    </row>
    <row r="29" spans="1:3" ht="12.75">
      <c r="A29" s="225" t="s">
        <v>327</v>
      </c>
      <c r="B29" s="226"/>
      <c r="C29" s="227"/>
    </row>
    <row r="30" spans="1:3" ht="12.75">
      <c r="A30" s="225" t="s">
        <v>328</v>
      </c>
      <c r="B30" s="226"/>
      <c r="C30" s="227"/>
    </row>
    <row r="31" spans="1:3" ht="12.75">
      <c r="A31" s="225" t="s">
        <v>329</v>
      </c>
      <c r="B31" s="226"/>
      <c r="C31" s="227"/>
    </row>
    <row r="32" spans="1:3" ht="12.75">
      <c r="A32" s="225" t="s">
        <v>330</v>
      </c>
      <c r="B32" s="226"/>
      <c r="C32" s="227"/>
    </row>
    <row r="33" spans="1:4" ht="12.75">
      <c r="A33" s="220" t="s">
        <v>343</v>
      </c>
      <c r="B33" s="221">
        <f>SUM(B34:B37)</f>
        <v>0</v>
      </c>
      <c r="C33" s="222">
        <f>SUM(C34:C37)</f>
        <v>0</v>
      </c>
      <c r="D33" s="223" t="s">
        <v>153</v>
      </c>
    </row>
    <row r="34" spans="1:3" ht="12.75">
      <c r="A34" s="225" t="s">
        <v>332</v>
      </c>
      <c r="B34" s="226"/>
      <c r="C34" s="227"/>
    </row>
    <row r="35" spans="1:3" ht="12.75">
      <c r="A35" s="228" t="s">
        <v>333</v>
      </c>
      <c r="B35" s="226"/>
      <c r="C35" s="227"/>
    </row>
    <row r="36" spans="1:3" ht="12.75">
      <c r="A36" s="225" t="s">
        <v>334</v>
      </c>
      <c r="B36" s="226"/>
      <c r="C36" s="227"/>
    </row>
    <row r="37" spans="1:3" ht="12.75">
      <c r="A37" s="228" t="s">
        <v>335</v>
      </c>
      <c r="B37" s="226"/>
      <c r="C37" s="227"/>
    </row>
    <row r="38" spans="1:4" ht="12.75">
      <c r="A38" s="220" t="s">
        <v>344</v>
      </c>
      <c r="B38" s="221">
        <f>SUM(B39:B42)</f>
        <v>0</v>
      </c>
      <c r="C38" s="222">
        <f>SUM(C39:C42)</f>
        <v>0</v>
      </c>
      <c r="D38" s="223" t="s">
        <v>153</v>
      </c>
    </row>
    <row r="39" spans="1:3" ht="12.75">
      <c r="A39" s="225" t="s">
        <v>337</v>
      </c>
      <c r="B39" s="226"/>
      <c r="C39" s="227"/>
    </row>
    <row r="40" spans="1:3" ht="12.75">
      <c r="A40" s="228" t="s">
        <v>338</v>
      </c>
      <c r="B40" s="226"/>
      <c r="C40" s="227"/>
    </row>
    <row r="41" spans="1:3" ht="12.75">
      <c r="A41" s="225" t="s">
        <v>339</v>
      </c>
      <c r="B41" s="226"/>
      <c r="C41" s="227"/>
    </row>
    <row r="42" spans="1:3" ht="12.75">
      <c r="A42" s="228" t="s">
        <v>340</v>
      </c>
      <c r="B42" s="226"/>
      <c r="C42" s="227"/>
    </row>
    <row r="43" spans="1:4" ht="25.5">
      <c r="A43" s="220" t="s">
        <v>345</v>
      </c>
      <c r="B43" s="221">
        <f>SUM(B44:B49)</f>
        <v>0</v>
      </c>
      <c r="C43" s="222">
        <f>SUM(C44:C49)</f>
        <v>0</v>
      </c>
      <c r="D43" s="223" t="s">
        <v>153</v>
      </c>
    </row>
    <row r="44" spans="1:3" ht="25.5">
      <c r="A44" s="225" t="s">
        <v>342</v>
      </c>
      <c r="B44" s="226"/>
      <c r="C44" s="227"/>
    </row>
    <row r="45" spans="1:3" ht="12.75">
      <c r="A45" s="225" t="s">
        <v>326</v>
      </c>
      <c r="B45" s="226"/>
      <c r="C45" s="227"/>
    </row>
    <row r="46" spans="1:3" ht="12.75">
      <c r="A46" s="225" t="s">
        <v>327</v>
      </c>
      <c r="B46" s="226"/>
      <c r="C46" s="227"/>
    </row>
    <row r="47" spans="1:3" ht="12.75">
      <c r="A47" s="225" t="s">
        <v>328</v>
      </c>
      <c r="B47" s="226"/>
      <c r="C47" s="227"/>
    </row>
    <row r="48" spans="1:3" ht="12.75">
      <c r="A48" s="225" t="s">
        <v>329</v>
      </c>
      <c r="B48" s="226"/>
      <c r="C48" s="227"/>
    </row>
    <row r="49" spans="1:3" ht="12.75">
      <c r="A49" s="225" t="s">
        <v>330</v>
      </c>
      <c r="B49" s="226"/>
      <c r="C49" s="227"/>
    </row>
    <row r="50" spans="1:4" ht="12.75">
      <c r="A50" s="220" t="s">
        <v>346</v>
      </c>
      <c r="B50" s="221">
        <f>SUM(B51:B54)</f>
        <v>0</v>
      </c>
      <c r="C50" s="222">
        <f>SUM(C51:C54)</f>
        <v>0</v>
      </c>
      <c r="D50" s="223" t="s">
        <v>153</v>
      </c>
    </row>
    <row r="51" spans="1:3" ht="12.75">
      <c r="A51" s="225" t="s">
        <v>332</v>
      </c>
      <c r="B51" s="226"/>
      <c r="C51" s="227"/>
    </row>
    <row r="52" spans="1:3" ht="12.75">
      <c r="A52" s="228" t="s">
        <v>333</v>
      </c>
      <c r="B52" s="226"/>
      <c r="C52" s="227"/>
    </row>
    <row r="53" spans="1:3" ht="12.75">
      <c r="A53" s="225" t="s">
        <v>334</v>
      </c>
      <c r="B53" s="226"/>
      <c r="C53" s="227"/>
    </row>
    <row r="54" spans="1:3" ht="12.75">
      <c r="A54" s="228" t="s">
        <v>335</v>
      </c>
      <c r="B54" s="226"/>
      <c r="C54" s="227"/>
    </row>
    <row r="55" spans="1:4" s="232" customFormat="1" ht="12.75">
      <c r="A55" s="229" t="s">
        <v>347</v>
      </c>
      <c r="B55" s="230"/>
      <c r="C55" s="231"/>
      <c r="D55" s="223"/>
    </row>
    <row r="56" spans="1:4" s="232" customFormat="1" ht="12.75">
      <c r="A56" s="229" t="s">
        <v>348</v>
      </c>
      <c r="B56" s="230"/>
      <c r="C56" s="231"/>
      <c r="D56" s="223"/>
    </row>
    <row r="57" spans="1:4" ht="12.75">
      <c r="A57" s="229" t="s">
        <v>349</v>
      </c>
      <c r="B57" s="233">
        <f>SUM(B9,B16,B21,B26,B33,B38,B43,B50)-B55-B56</f>
        <v>0</v>
      </c>
      <c r="C57" s="234">
        <f>SUM(C9,C16,C21,C26,C33,C38,C43,C50)-C55-C56</f>
        <v>0</v>
      </c>
      <c r="D57" s="223" t="s">
        <v>153</v>
      </c>
    </row>
    <row r="58" spans="1:4" ht="25.5">
      <c r="A58" s="229" t="s">
        <v>350</v>
      </c>
      <c r="B58" s="233">
        <f>SUM(B59:B61)</f>
        <v>0</v>
      </c>
      <c r="C58" s="234">
        <f>SUM(C59:C61)</f>
        <v>0</v>
      </c>
      <c r="D58" s="223" t="s">
        <v>153</v>
      </c>
    </row>
    <row r="59" spans="1:3" ht="12.75">
      <c r="A59" s="235" t="s">
        <v>351</v>
      </c>
      <c r="B59" s="226"/>
      <c r="C59" s="227"/>
    </row>
    <row r="60" spans="1:3" ht="12.75">
      <c r="A60" s="235" t="s">
        <v>352</v>
      </c>
      <c r="B60" s="226"/>
      <c r="C60" s="227"/>
    </row>
    <row r="61" spans="1:3" ht="13.5" thickBot="1">
      <c r="A61" s="236" t="s">
        <v>353</v>
      </c>
      <c r="B61" s="237"/>
      <c r="C61" s="238"/>
    </row>
    <row r="62" spans="1:3" ht="12.75">
      <c r="A62" s="239"/>
      <c r="B62" s="210"/>
      <c r="C62" s="210"/>
    </row>
    <row r="63" spans="1:3" ht="12.75">
      <c r="A63" s="240" t="str">
        <f>'R1.B2'!A48</f>
        <v>ответ. Лицо:  исполнитель     подпись: ____________________</v>
      </c>
      <c r="B63" s="241"/>
      <c r="C63" s="241"/>
    </row>
    <row r="64" spans="1:3" ht="12.75">
      <c r="A64" s="242"/>
      <c r="B64" s="232"/>
      <c r="C64" s="232"/>
    </row>
    <row r="65" spans="1:3" ht="12.75">
      <c r="A65" s="242"/>
      <c r="B65" s="232"/>
      <c r="C65" s="232"/>
    </row>
  </sheetData>
  <sheetProtection password="B2D8" sheet="1" objects="1" scenarios="1"/>
  <mergeCells count="1">
    <mergeCell ref="B3:C3"/>
  </mergeCells>
  <conditionalFormatting sqref="B9">
    <cfRule type="cellIs" priority="1" dxfId="0" operator="notEqual" stopIfTrue="1">
      <formula>SUM(KRTBILLS,LOCALTBILLS,CISTBILLS,FORTBILLS)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0" r:id="rId1"/>
  <headerFooter alignWithMargins="0">
    <oddFooter>&amp;L&amp;8&amp;D&amp;C&amp;P / &amp;N&amp;R&amp;8&amp;A</oddFooter>
  </headerFooter>
  <ignoredErrors>
    <ignoredError sqref="B26:C26 B57:C58 B9:C9 B43:C43 B62:C62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1:N28"/>
  <sheetViews>
    <sheetView view="pageBreakPreview" zoomScale="70" zoomScaleSheetLayoutView="70" zoomScalePageLayoutView="0" workbookViewId="0" topLeftCell="A1">
      <selection activeCell="I3" sqref="I3:M3"/>
    </sheetView>
  </sheetViews>
  <sheetFormatPr defaultColWidth="9.140625" defaultRowHeight="12.75"/>
  <cols>
    <col min="1" max="1" width="52.140625" style="244" customWidth="1"/>
    <col min="2" max="2" width="18.140625" style="244" customWidth="1"/>
    <col min="3" max="3" width="17.8515625" style="244" customWidth="1"/>
    <col min="4" max="4" width="12.7109375" style="244" hidden="1" customWidth="1"/>
    <col min="5" max="13" width="15.7109375" style="244" customWidth="1"/>
    <col min="14" max="16384" width="9.140625" style="244" customWidth="1"/>
  </cols>
  <sheetData>
    <row r="1" spans="1:11" ht="12.75">
      <c r="A1" s="243">
        <f>Титульный!A27</f>
        <v>0</v>
      </c>
      <c r="I1" s="81" t="s">
        <v>108</v>
      </c>
      <c r="J1" s="81"/>
      <c r="K1" s="81"/>
    </row>
    <row r="2" spans="1:11" ht="12.75">
      <c r="A2" s="245" t="str">
        <f>Титульный!D26</f>
        <v>Исламское Окно</v>
      </c>
      <c r="I2" s="81" t="s">
        <v>109</v>
      </c>
      <c r="J2" s="81"/>
      <c r="K2" s="81"/>
    </row>
    <row r="3" spans="9:13" ht="12.75">
      <c r="I3" s="893">
        <f>Титульный!C18</f>
        <v>44958</v>
      </c>
      <c r="J3" s="893"/>
      <c r="K3" s="893"/>
      <c r="L3" s="893"/>
      <c r="M3" s="893"/>
    </row>
    <row r="5" spans="1:12" s="249" customFormat="1" ht="12.75">
      <c r="A5" s="892"/>
      <c r="B5" s="892"/>
      <c r="C5" s="246"/>
      <c r="D5" s="246"/>
      <c r="E5" s="246"/>
      <c r="F5" s="247"/>
      <c r="G5" s="248"/>
      <c r="H5" s="248"/>
      <c r="I5" s="247"/>
      <c r="J5" s="247"/>
      <c r="K5" s="247"/>
      <c r="L5" s="247"/>
    </row>
    <row r="6" spans="1:13" s="249" customFormat="1" ht="13.5" thickBot="1">
      <c r="A6" s="224" t="s">
        <v>354</v>
      </c>
      <c r="C6" s="250"/>
      <c r="D6" s="250"/>
      <c r="E6" s="250"/>
      <c r="F6" s="251"/>
      <c r="G6" s="251"/>
      <c r="H6" s="251"/>
      <c r="I6" s="251"/>
      <c r="J6" s="251"/>
      <c r="K6" s="251"/>
      <c r="L6" s="251"/>
      <c r="M6" s="252" t="s">
        <v>110</v>
      </c>
    </row>
    <row r="7" spans="1:13" ht="51.75" thickBot="1">
      <c r="A7" s="253" t="s">
        <v>355</v>
      </c>
      <c r="B7" s="254" t="s">
        <v>356</v>
      </c>
      <c r="C7" s="255" t="s">
        <v>357</v>
      </c>
      <c r="D7" s="685" t="s">
        <v>978</v>
      </c>
      <c r="E7" s="685" t="s">
        <v>358</v>
      </c>
      <c r="F7" s="685" t="s">
        <v>979</v>
      </c>
      <c r="G7" s="685" t="s">
        <v>980</v>
      </c>
      <c r="H7" s="685" t="s">
        <v>981</v>
      </c>
      <c r="I7" s="685" t="s">
        <v>982</v>
      </c>
      <c r="J7" s="685" t="s">
        <v>983</v>
      </c>
      <c r="K7" s="685" t="s">
        <v>984</v>
      </c>
      <c r="L7" s="685" t="s">
        <v>985</v>
      </c>
      <c r="M7" s="256" t="s">
        <v>359</v>
      </c>
    </row>
    <row r="8" spans="1:13" ht="12.75">
      <c r="A8" s="257">
        <v>1</v>
      </c>
      <c r="B8" s="258">
        <v>2</v>
      </c>
      <c r="C8" s="258">
        <v>3</v>
      </c>
      <c r="D8" s="258">
        <v>4</v>
      </c>
      <c r="E8" s="258">
        <v>5</v>
      </c>
      <c r="F8" s="258">
        <v>6</v>
      </c>
      <c r="G8" s="258">
        <v>7</v>
      </c>
      <c r="H8" s="258">
        <v>8</v>
      </c>
      <c r="I8" s="258">
        <v>9</v>
      </c>
      <c r="J8" s="258">
        <v>10</v>
      </c>
      <c r="K8" s="258">
        <v>11</v>
      </c>
      <c r="L8" s="258">
        <v>12</v>
      </c>
      <c r="M8" s="258">
        <v>13</v>
      </c>
    </row>
    <row r="9" spans="1:14" ht="25.5">
      <c r="A9" s="259" t="s">
        <v>360</v>
      </c>
      <c r="B9" s="233">
        <f>C9+E9</f>
        <v>0</v>
      </c>
      <c r="C9" s="233">
        <f aca="true" t="shared" si="0" ref="C9:M9">SUM(C10:C12)</f>
        <v>0</v>
      </c>
      <c r="D9" s="233">
        <f t="shared" si="0"/>
        <v>0</v>
      </c>
      <c r="E9" s="233">
        <f t="shared" si="0"/>
        <v>0</v>
      </c>
      <c r="F9" s="233">
        <f t="shared" si="0"/>
        <v>0</v>
      </c>
      <c r="G9" s="233">
        <f t="shared" si="0"/>
        <v>0</v>
      </c>
      <c r="H9" s="233">
        <f t="shared" si="0"/>
        <v>0</v>
      </c>
      <c r="I9" s="233">
        <f t="shared" si="0"/>
        <v>0</v>
      </c>
      <c r="J9" s="233">
        <f t="shared" si="0"/>
        <v>0</v>
      </c>
      <c r="K9" s="233">
        <f t="shared" si="0"/>
        <v>0</v>
      </c>
      <c r="L9" s="233">
        <f t="shared" si="0"/>
        <v>0</v>
      </c>
      <c r="M9" s="233">
        <f t="shared" si="0"/>
        <v>0</v>
      </c>
      <c r="N9" s="260" t="s">
        <v>153</v>
      </c>
    </row>
    <row r="10" spans="1:13" ht="38.25">
      <c r="A10" s="259" t="s">
        <v>361</v>
      </c>
      <c r="B10" s="233">
        <f aca="true" t="shared" si="1" ref="B10:B23">C10+E10</f>
        <v>0</v>
      </c>
      <c r="C10" s="261"/>
      <c r="D10" s="752"/>
      <c r="E10" s="233">
        <f aca="true" t="shared" si="2" ref="E10:E22">SUM(F10:L10)</f>
        <v>0</v>
      </c>
      <c r="F10" s="261"/>
      <c r="G10" s="261"/>
      <c r="H10" s="261"/>
      <c r="I10" s="261"/>
      <c r="J10" s="261"/>
      <c r="K10" s="261"/>
      <c r="L10" s="261"/>
      <c r="M10" s="262"/>
    </row>
    <row r="11" spans="1:13" ht="12.75">
      <c r="A11" s="263" t="s">
        <v>362</v>
      </c>
      <c r="B11" s="233">
        <f t="shared" si="1"/>
        <v>0</v>
      </c>
      <c r="C11" s="261"/>
      <c r="D11" s="752"/>
      <c r="E11" s="233">
        <f t="shared" si="2"/>
        <v>0</v>
      </c>
      <c r="F11" s="261"/>
      <c r="G11" s="261"/>
      <c r="H11" s="261"/>
      <c r="I11" s="261"/>
      <c r="J11" s="261"/>
      <c r="K11" s="261"/>
      <c r="L11" s="261"/>
      <c r="M11" s="262"/>
    </row>
    <row r="12" spans="1:13" ht="12.75">
      <c r="A12" s="263" t="s">
        <v>363</v>
      </c>
      <c r="B12" s="233">
        <f t="shared" si="1"/>
        <v>0</v>
      </c>
      <c r="C12" s="261"/>
      <c r="D12" s="752"/>
      <c r="E12" s="233">
        <f t="shared" si="2"/>
        <v>0</v>
      </c>
      <c r="F12" s="261"/>
      <c r="G12" s="261"/>
      <c r="H12" s="261"/>
      <c r="I12" s="261"/>
      <c r="J12" s="261"/>
      <c r="K12" s="261"/>
      <c r="L12" s="261"/>
      <c r="M12" s="262"/>
    </row>
    <row r="13" spans="1:14" ht="12.75">
      <c r="A13" s="263" t="s">
        <v>364</v>
      </c>
      <c r="B13" s="233">
        <f t="shared" si="1"/>
        <v>0</v>
      </c>
      <c r="C13" s="264">
        <f>SUM(C14:C20)</f>
        <v>0</v>
      </c>
      <c r="D13" s="264">
        <f>SUM(D14:D20)</f>
        <v>0</v>
      </c>
      <c r="E13" s="264">
        <f>SUM(E14:E20)</f>
        <v>0</v>
      </c>
      <c r="F13" s="264">
        <f aca="true" t="shared" si="3" ref="F13:M13">SUM(F14:F20)</f>
        <v>0</v>
      </c>
      <c r="G13" s="264">
        <f t="shared" si="3"/>
        <v>0</v>
      </c>
      <c r="H13" s="264">
        <f t="shared" si="3"/>
        <v>0</v>
      </c>
      <c r="I13" s="264">
        <f t="shared" si="3"/>
        <v>0</v>
      </c>
      <c r="J13" s="264">
        <f t="shared" si="3"/>
        <v>0</v>
      </c>
      <c r="K13" s="264">
        <f t="shared" si="3"/>
        <v>0</v>
      </c>
      <c r="L13" s="264">
        <f t="shared" si="3"/>
        <v>0</v>
      </c>
      <c r="M13" s="265">
        <f t="shared" si="3"/>
        <v>0</v>
      </c>
      <c r="N13" s="260" t="s">
        <v>153</v>
      </c>
    </row>
    <row r="14" spans="1:13" ht="12.75">
      <c r="A14" s="263" t="s">
        <v>278</v>
      </c>
      <c r="B14" s="233">
        <f t="shared" si="1"/>
        <v>0</v>
      </c>
      <c r="C14" s="261"/>
      <c r="D14" s="752"/>
      <c r="E14" s="233">
        <f t="shared" si="2"/>
        <v>0</v>
      </c>
      <c r="F14" s="230"/>
      <c r="G14" s="230"/>
      <c r="H14" s="230"/>
      <c r="I14" s="230"/>
      <c r="J14" s="230"/>
      <c r="K14" s="230"/>
      <c r="L14" s="230"/>
      <c r="M14" s="231"/>
    </row>
    <row r="15" spans="1:13" ht="12.75" customHeight="1">
      <c r="A15" s="263" t="s">
        <v>365</v>
      </c>
      <c r="B15" s="233">
        <f t="shared" si="1"/>
        <v>0</v>
      </c>
      <c r="C15" s="261"/>
      <c r="D15" s="752"/>
      <c r="E15" s="233">
        <f t="shared" si="2"/>
        <v>0</v>
      </c>
      <c r="F15" s="230"/>
      <c r="G15" s="230"/>
      <c r="H15" s="230"/>
      <c r="I15" s="230"/>
      <c r="J15" s="230"/>
      <c r="K15" s="230"/>
      <c r="L15" s="230"/>
      <c r="M15" s="231"/>
    </row>
    <row r="16" spans="1:13" ht="12.75">
      <c r="A16" s="263" t="s">
        <v>280</v>
      </c>
      <c r="B16" s="233">
        <f t="shared" si="1"/>
        <v>0</v>
      </c>
      <c r="C16" s="261"/>
      <c r="D16" s="752"/>
      <c r="E16" s="233">
        <f t="shared" si="2"/>
        <v>0</v>
      </c>
      <c r="F16" s="230"/>
      <c r="G16" s="230"/>
      <c r="H16" s="230"/>
      <c r="I16" s="230"/>
      <c r="J16" s="230"/>
      <c r="K16" s="230"/>
      <c r="L16" s="230"/>
      <c r="M16" s="231"/>
    </row>
    <row r="17" spans="1:13" ht="12.75">
      <c r="A17" s="263" t="s">
        <v>366</v>
      </c>
      <c r="B17" s="233">
        <f t="shared" si="1"/>
        <v>0</v>
      </c>
      <c r="C17" s="261"/>
      <c r="D17" s="753"/>
      <c r="E17" s="233">
        <f t="shared" si="2"/>
        <v>0</v>
      </c>
      <c r="F17" s="230"/>
      <c r="G17" s="230"/>
      <c r="H17" s="230"/>
      <c r="I17" s="230"/>
      <c r="J17" s="230"/>
      <c r="K17" s="230"/>
      <c r="L17" s="230"/>
      <c r="M17" s="231"/>
    </row>
    <row r="18" spans="1:13" ht="12.75">
      <c r="A18" s="263" t="s">
        <v>282</v>
      </c>
      <c r="B18" s="233">
        <f t="shared" si="1"/>
        <v>0</v>
      </c>
      <c r="C18" s="261"/>
      <c r="D18" s="753"/>
      <c r="E18" s="233">
        <f t="shared" si="2"/>
        <v>0</v>
      </c>
      <c r="F18" s="230"/>
      <c r="G18" s="230"/>
      <c r="H18" s="230"/>
      <c r="I18" s="230"/>
      <c r="J18" s="230"/>
      <c r="K18" s="230"/>
      <c r="L18" s="230"/>
      <c r="M18" s="231"/>
    </row>
    <row r="19" spans="1:13" ht="12.75">
      <c r="A19" s="263" t="s">
        <v>367</v>
      </c>
      <c r="B19" s="233">
        <f t="shared" si="1"/>
        <v>0</v>
      </c>
      <c r="C19" s="261"/>
      <c r="D19" s="752"/>
      <c r="E19" s="233">
        <f t="shared" si="2"/>
        <v>0</v>
      </c>
      <c r="F19" s="230"/>
      <c r="G19" s="230"/>
      <c r="H19" s="230"/>
      <c r="I19" s="230"/>
      <c r="J19" s="230"/>
      <c r="K19" s="230"/>
      <c r="L19" s="230"/>
      <c r="M19" s="231"/>
    </row>
    <row r="20" spans="1:13" ht="12.75">
      <c r="A20" s="263" t="s">
        <v>368</v>
      </c>
      <c r="B20" s="233">
        <f t="shared" si="1"/>
        <v>0</v>
      </c>
      <c r="C20" s="261"/>
      <c r="D20" s="752"/>
      <c r="E20" s="233">
        <f t="shared" si="2"/>
        <v>0</v>
      </c>
      <c r="F20" s="230"/>
      <c r="G20" s="230"/>
      <c r="H20" s="230"/>
      <c r="I20" s="230"/>
      <c r="J20" s="230"/>
      <c r="K20" s="230"/>
      <c r="L20" s="230"/>
      <c r="M20" s="231"/>
    </row>
    <row r="21" spans="1:13" ht="12.75">
      <c r="A21" s="259" t="s">
        <v>369</v>
      </c>
      <c r="B21" s="233">
        <f t="shared" si="1"/>
        <v>0</v>
      </c>
      <c r="C21" s="261"/>
      <c r="D21" s="752"/>
      <c r="E21" s="233">
        <f t="shared" si="2"/>
        <v>0</v>
      </c>
      <c r="F21" s="230"/>
      <c r="G21" s="230"/>
      <c r="H21" s="230"/>
      <c r="I21" s="230"/>
      <c r="J21" s="230"/>
      <c r="K21" s="230"/>
      <c r="L21" s="230"/>
      <c r="M21" s="231"/>
    </row>
    <row r="22" spans="1:13" ht="12.75">
      <c r="A22" s="263" t="s">
        <v>370</v>
      </c>
      <c r="B22" s="233">
        <f t="shared" si="1"/>
        <v>0</v>
      </c>
      <c r="C22" s="261"/>
      <c r="D22" s="752"/>
      <c r="E22" s="233">
        <f t="shared" si="2"/>
        <v>0</v>
      </c>
      <c r="F22" s="230"/>
      <c r="G22" s="230"/>
      <c r="H22" s="230"/>
      <c r="I22" s="230"/>
      <c r="J22" s="230"/>
      <c r="K22" s="230"/>
      <c r="L22" s="230"/>
      <c r="M22" s="231"/>
    </row>
    <row r="23" spans="1:14" ht="12.75">
      <c r="A23" s="266" t="s">
        <v>371</v>
      </c>
      <c r="B23" s="233">
        <f t="shared" si="1"/>
        <v>0</v>
      </c>
      <c r="C23" s="233">
        <f>SUM(C9,C13,C21:C22)</f>
        <v>0</v>
      </c>
      <c r="D23" s="233">
        <f>SUM(D9,D13,D21:D22)</f>
        <v>0</v>
      </c>
      <c r="E23" s="233">
        <f>SUM(E9,E13,E21:E22)</f>
        <v>0</v>
      </c>
      <c r="F23" s="233">
        <f aca="true" t="shared" si="4" ref="F23:M23">SUM(F9,F13,F21:F22)</f>
        <v>0</v>
      </c>
      <c r="G23" s="233">
        <f t="shared" si="4"/>
        <v>0</v>
      </c>
      <c r="H23" s="233">
        <f t="shared" si="4"/>
        <v>0</v>
      </c>
      <c r="I23" s="233">
        <f t="shared" si="4"/>
        <v>0</v>
      </c>
      <c r="J23" s="233">
        <f t="shared" si="4"/>
        <v>0</v>
      </c>
      <c r="K23" s="233">
        <f t="shared" si="4"/>
        <v>0</v>
      </c>
      <c r="L23" s="233">
        <f t="shared" si="4"/>
        <v>0</v>
      </c>
      <c r="M23" s="234">
        <f t="shared" si="4"/>
        <v>0</v>
      </c>
      <c r="N23" s="260" t="s">
        <v>153</v>
      </c>
    </row>
    <row r="24" spans="1:13" s="269" customFormat="1" ht="26.25" hidden="1" thickBot="1">
      <c r="A24" s="684" t="s">
        <v>986</v>
      </c>
      <c r="B24" s="268">
        <f>SUM(C24,E24)</f>
        <v>0</v>
      </c>
      <c r="C24" s="754"/>
      <c r="D24" s="754"/>
      <c r="E24" s="268">
        <f>SUM(F24:L24)</f>
        <v>0</v>
      </c>
      <c r="F24" s="754"/>
      <c r="G24" s="754"/>
      <c r="H24" s="754"/>
      <c r="I24" s="754"/>
      <c r="J24" s="754"/>
      <c r="K24" s="754"/>
      <c r="L24" s="754"/>
      <c r="M24" s="755"/>
    </row>
    <row r="26" ht="12.75">
      <c r="A26" s="270" t="str">
        <f>'R1.B2'!A48</f>
        <v>ответ. Лицо:  исполнитель     подпись: ____________________</v>
      </c>
    </row>
    <row r="28" spans="1:5" ht="12.75">
      <c r="A28" s="81"/>
      <c r="B28" s="260" t="s">
        <v>153</v>
      </c>
      <c r="C28" s="260"/>
      <c r="D28" s="260"/>
      <c r="E28" s="260" t="s">
        <v>153</v>
      </c>
    </row>
  </sheetData>
  <sheetProtection password="B2D8" sheet="1"/>
  <mergeCells count="2">
    <mergeCell ref="A5:B5"/>
    <mergeCell ref="I3:M3"/>
  </mergeCells>
  <dataValidations count="1">
    <dataValidation type="whole" operator="greaterThanOrEqual" allowBlank="1" showInputMessage="1" showErrorMessage="1" sqref="B9:M24">
      <formula1>0</formula1>
    </dataValidation>
  </dataValidations>
  <printOptions horizontalCentered="1"/>
  <pageMargins left="0.75" right="0.75" top="1" bottom="1" header="0.5" footer="0.5"/>
  <pageSetup fitToHeight="1" fitToWidth="1" horizontalDpi="600" verticalDpi="600" orientation="landscape" paperSize="9" scale="57" r:id="rId1"/>
  <headerFooter alignWithMargins="0">
    <oddFooter>&amp;L&amp;8&amp;D&amp;C&amp;P / &amp;N&amp;R&amp;8&amp;A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1:N28"/>
  <sheetViews>
    <sheetView view="pageBreakPreview" zoomScale="70" zoomScaleNormal="80" zoomScaleSheetLayoutView="70" zoomScalePageLayoutView="0" workbookViewId="0" topLeftCell="A1">
      <selection activeCell="F13" sqref="F13"/>
    </sheetView>
  </sheetViews>
  <sheetFormatPr defaultColWidth="9.140625" defaultRowHeight="12.75"/>
  <cols>
    <col min="1" max="1" width="52.140625" style="244" customWidth="1"/>
    <col min="2" max="2" width="18.140625" style="244" customWidth="1"/>
    <col min="3" max="3" width="17.8515625" style="244" customWidth="1"/>
    <col min="4" max="4" width="15.7109375" style="244" hidden="1" customWidth="1"/>
    <col min="5" max="13" width="15.7109375" style="244" customWidth="1"/>
    <col min="14" max="16384" width="9.140625" style="244" customWidth="1"/>
  </cols>
  <sheetData>
    <row r="1" spans="1:11" ht="12.75">
      <c r="A1" s="243">
        <f>Титульный!A27</f>
        <v>0</v>
      </c>
      <c r="I1" s="81" t="s">
        <v>108</v>
      </c>
      <c r="J1" s="81"/>
      <c r="K1" s="81"/>
    </row>
    <row r="2" spans="1:11" ht="12.75">
      <c r="A2" s="245" t="str">
        <f>Титульный!D26</f>
        <v>Исламское Окно</v>
      </c>
      <c r="I2" s="81" t="s">
        <v>109</v>
      </c>
      <c r="J2" s="81"/>
      <c r="K2" s="81"/>
    </row>
    <row r="3" spans="9:13" ht="12.75">
      <c r="I3" s="893">
        <f>Титульный!C18</f>
        <v>44958</v>
      </c>
      <c r="J3" s="893"/>
      <c r="K3" s="893"/>
      <c r="L3" s="893"/>
      <c r="M3" s="893"/>
    </row>
    <row r="5" spans="1:12" s="249" customFormat="1" ht="12.75">
      <c r="A5" s="892"/>
      <c r="B5" s="892"/>
      <c r="C5" s="246"/>
      <c r="D5" s="246"/>
      <c r="E5" s="246"/>
      <c r="F5" s="247"/>
      <c r="G5" s="248"/>
      <c r="H5" s="248"/>
      <c r="I5" s="247"/>
      <c r="J5" s="247"/>
      <c r="K5" s="247"/>
      <c r="L5" s="247"/>
    </row>
    <row r="6" spans="1:13" s="249" customFormat="1" ht="13.5" thickBot="1">
      <c r="A6" s="224" t="s">
        <v>372</v>
      </c>
      <c r="C6" s="250"/>
      <c r="D6" s="250"/>
      <c r="E6" s="250"/>
      <c r="F6" s="251"/>
      <c r="G6" s="251"/>
      <c r="H6" s="251"/>
      <c r="I6" s="251"/>
      <c r="J6" s="251"/>
      <c r="K6" s="251"/>
      <c r="L6" s="251"/>
      <c r="M6" s="252" t="s">
        <v>110</v>
      </c>
    </row>
    <row r="7" spans="1:13" ht="51.75" thickBot="1">
      <c r="A7" s="253" t="s">
        <v>355</v>
      </c>
      <c r="B7" s="254" t="s">
        <v>356</v>
      </c>
      <c r="C7" s="686" t="s">
        <v>357</v>
      </c>
      <c r="D7" s="686" t="s">
        <v>987</v>
      </c>
      <c r="E7" s="686" t="s">
        <v>358</v>
      </c>
      <c r="F7" s="686" t="s">
        <v>979</v>
      </c>
      <c r="G7" s="686" t="s">
        <v>980</v>
      </c>
      <c r="H7" s="686" t="s">
        <v>981</v>
      </c>
      <c r="I7" s="686" t="s">
        <v>982</v>
      </c>
      <c r="J7" s="686" t="s">
        <v>983</v>
      </c>
      <c r="K7" s="686" t="s">
        <v>984</v>
      </c>
      <c r="L7" s="686" t="s">
        <v>985</v>
      </c>
      <c r="M7" s="256" t="s">
        <v>359</v>
      </c>
    </row>
    <row r="8" spans="1:13" ht="12.75">
      <c r="A8" s="257">
        <v>1</v>
      </c>
      <c r="B8" s="258">
        <v>2</v>
      </c>
      <c r="C8" s="258">
        <v>3</v>
      </c>
      <c r="D8" s="258">
        <v>4</v>
      </c>
      <c r="E8" s="258">
        <v>5</v>
      </c>
      <c r="F8" s="258">
        <v>6</v>
      </c>
      <c r="G8" s="258">
        <v>7</v>
      </c>
      <c r="H8" s="258">
        <v>8</v>
      </c>
      <c r="I8" s="258">
        <v>9</v>
      </c>
      <c r="J8" s="258">
        <v>10</v>
      </c>
      <c r="K8" s="258">
        <v>11</v>
      </c>
      <c r="L8" s="258">
        <v>12</v>
      </c>
      <c r="M8" s="258">
        <v>13</v>
      </c>
    </row>
    <row r="9" spans="1:14" ht="25.5">
      <c r="A9" s="259" t="s">
        <v>360</v>
      </c>
      <c r="B9" s="233">
        <f>C9+E9</f>
        <v>0</v>
      </c>
      <c r="C9" s="233">
        <f aca="true" t="shared" si="0" ref="C9:M9">SUM(C10:C12)</f>
        <v>0</v>
      </c>
      <c r="D9" s="233">
        <f t="shared" si="0"/>
        <v>0</v>
      </c>
      <c r="E9" s="233">
        <f t="shared" si="0"/>
        <v>0</v>
      </c>
      <c r="F9" s="233">
        <f t="shared" si="0"/>
        <v>0</v>
      </c>
      <c r="G9" s="233">
        <f t="shared" si="0"/>
        <v>0</v>
      </c>
      <c r="H9" s="233">
        <f t="shared" si="0"/>
        <v>0</v>
      </c>
      <c r="I9" s="233">
        <f t="shared" si="0"/>
        <v>0</v>
      </c>
      <c r="J9" s="233"/>
      <c r="K9" s="233"/>
      <c r="L9" s="233">
        <f t="shared" si="0"/>
        <v>0</v>
      </c>
      <c r="M9" s="233">
        <f t="shared" si="0"/>
        <v>0</v>
      </c>
      <c r="N9" s="260" t="s">
        <v>153</v>
      </c>
    </row>
    <row r="10" spans="1:13" ht="38.25">
      <c r="A10" s="259" t="s">
        <v>361</v>
      </c>
      <c r="B10" s="233">
        <f aca="true" t="shared" si="1" ref="B10:B23">C10+E10</f>
        <v>0</v>
      </c>
      <c r="C10" s="261"/>
      <c r="D10" s="752"/>
      <c r="E10" s="233">
        <f aca="true" t="shared" si="2" ref="E10:E22">SUM(F10:L10)</f>
        <v>0</v>
      </c>
      <c r="F10" s="261"/>
      <c r="G10" s="261"/>
      <c r="H10" s="261"/>
      <c r="I10" s="261"/>
      <c r="J10" s="261"/>
      <c r="K10" s="261"/>
      <c r="L10" s="261"/>
      <c r="M10" s="262"/>
    </row>
    <row r="11" spans="1:13" ht="12.75">
      <c r="A11" s="263" t="s">
        <v>362</v>
      </c>
      <c r="B11" s="233">
        <f t="shared" si="1"/>
        <v>0</v>
      </c>
      <c r="C11" s="261"/>
      <c r="D11" s="752"/>
      <c r="E11" s="233">
        <f t="shared" si="2"/>
        <v>0</v>
      </c>
      <c r="F11" s="261"/>
      <c r="G11" s="261"/>
      <c r="H11" s="261"/>
      <c r="I11" s="261"/>
      <c r="J11" s="261"/>
      <c r="K11" s="261"/>
      <c r="L11" s="261"/>
      <c r="M11" s="262"/>
    </row>
    <row r="12" spans="1:13" ht="12.75">
      <c r="A12" s="263" t="s">
        <v>363</v>
      </c>
      <c r="B12" s="233">
        <f t="shared" si="1"/>
        <v>0</v>
      </c>
      <c r="C12" s="261"/>
      <c r="D12" s="752"/>
      <c r="E12" s="233">
        <f t="shared" si="2"/>
        <v>0</v>
      </c>
      <c r="F12" s="261"/>
      <c r="G12" s="261"/>
      <c r="H12" s="261"/>
      <c r="I12" s="261"/>
      <c r="J12" s="261"/>
      <c r="K12" s="261"/>
      <c r="L12" s="261"/>
      <c r="M12" s="262"/>
    </row>
    <row r="13" spans="1:14" ht="12.75">
      <c r="A13" s="263" t="s">
        <v>364</v>
      </c>
      <c r="B13" s="233">
        <f t="shared" si="1"/>
        <v>0</v>
      </c>
      <c r="C13" s="264">
        <f>SUM(C14:C20)</f>
        <v>0</v>
      </c>
      <c r="D13" s="264">
        <f>SUM(D14:D20)</f>
        <v>0</v>
      </c>
      <c r="E13" s="264">
        <f>SUM(E14:E20)</f>
        <v>0</v>
      </c>
      <c r="F13" s="264">
        <f aca="true" t="shared" si="3" ref="F13:M13">SUM(F14:F20)</f>
        <v>0</v>
      </c>
      <c r="G13" s="264">
        <f t="shared" si="3"/>
        <v>0</v>
      </c>
      <c r="H13" s="264">
        <f t="shared" si="3"/>
        <v>0</v>
      </c>
      <c r="I13" s="264">
        <f t="shared" si="3"/>
        <v>0</v>
      </c>
      <c r="J13" s="264">
        <f t="shared" si="3"/>
        <v>0</v>
      </c>
      <c r="K13" s="264">
        <f t="shared" si="3"/>
        <v>0</v>
      </c>
      <c r="L13" s="264">
        <f t="shared" si="3"/>
        <v>0</v>
      </c>
      <c r="M13" s="265">
        <f t="shared" si="3"/>
        <v>0</v>
      </c>
      <c r="N13" s="260" t="s">
        <v>153</v>
      </c>
    </row>
    <row r="14" spans="1:13" ht="12.75">
      <c r="A14" s="263" t="s">
        <v>278</v>
      </c>
      <c r="B14" s="233">
        <f t="shared" si="1"/>
        <v>0</v>
      </c>
      <c r="C14" s="261"/>
      <c r="D14" s="752"/>
      <c r="E14" s="233">
        <f t="shared" si="2"/>
        <v>0</v>
      </c>
      <c r="F14" s="230"/>
      <c r="G14" s="230"/>
      <c r="H14" s="230"/>
      <c r="I14" s="230"/>
      <c r="J14" s="230"/>
      <c r="K14" s="230"/>
      <c r="L14" s="230"/>
      <c r="M14" s="231"/>
    </row>
    <row r="15" spans="1:13" ht="12.75" customHeight="1">
      <c r="A15" s="263" t="s">
        <v>365</v>
      </c>
      <c r="B15" s="233">
        <f t="shared" si="1"/>
        <v>0</v>
      </c>
      <c r="C15" s="261"/>
      <c r="D15" s="752"/>
      <c r="E15" s="233">
        <f t="shared" si="2"/>
        <v>0</v>
      </c>
      <c r="F15" s="230"/>
      <c r="G15" s="230"/>
      <c r="H15" s="230"/>
      <c r="I15" s="230"/>
      <c r="J15" s="230"/>
      <c r="K15" s="230"/>
      <c r="L15" s="230"/>
      <c r="M15" s="231"/>
    </row>
    <row r="16" spans="1:13" ht="12.75">
      <c r="A16" s="263" t="s">
        <v>280</v>
      </c>
      <c r="B16" s="233">
        <f t="shared" si="1"/>
        <v>0</v>
      </c>
      <c r="C16" s="261"/>
      <c r="D16" s="752"/>
      <c r="E16" s="233">
        <f t="shared" si="2"/>
        <v>0</v>
      </c>
      <c r="F16" s="230"/>
      <c r="G16" s="230"/>
      <c r="H16" s="230"/>
      <c r="I16" s="230"/>
      <c r="J16" s="230"/>
      <c r="K16" s="230"/>
      <c r="L16" s="230"/>
      <c r="M16" s="231"/>
    </row>
    <row r="17" spans="1:13" ht="12.75">
      <c r="A17" s="263" t="s">
        <v>366</v>
      </c>
      <c r="B17" s="233">
        <f t="shared" si="1"/>
        <v>0</v>
      </c>
      <c r="C17" s="261"/>
      <c r="D17" s="753"/>
      <c r="E17" s="233">
        <f t="shared" si="2"/>
        <v>0</v>
      </c>
      <c r="F17" s="230"/>
      <c r="G17" s="230"/>
      <c r="H17" s="230"/>
      <c r="I17" s="230"/>
      <c r="J17" s="230"/>
      <c r="K17" s="230"/>
      <c r="L17" s="230"/>
      <c r="M17" s="231"/>
    </row>
    <row r="18" spans="1:13" ht="12.75">
      <c r="A18" s="263" t="s">
        <v>282</v>
      </c>
      <c r="B18" s="233">
        <f t="shared" si="1"/>
        <v>0</v>
      </c>
      <c r="C18" s="261"/>
      <c r="D18" s="753"/>
      <c r="E18" s="233">
        <f t="shared" si="2"/>
        <v>0</v>
      </c>
      <c r="F18" s="230"/>
      <c r="G18" s="230"/>
      <c r="H18" s="230"/>
      <c r="I18" s="230"/>
      <c r="J18" s="230"/>
      <c r="K18" s="230"/>
      <c r="L18" s="230"/>
      <c r="M18" s="231"/>
    </row>
    <row r="19" spans="1:13" ht="12.75">
      <c r="A19" s="263" t="s">
        <v>367</v>
      </c>
      <c r="B19" s="233">
        <f t="shared" si="1"/>
        <v>0</v>
      </c>
      <c r="C19" s="261"/>
      <c r="D19" s="752"/>
      <c r="E19" s="233">
        <f t="shared" si="2"/>
        <v>0</v>
      </c>
      <c r="F19" s="230"/>
      <c r="G19" s="230"/>
      <c r="H19" s="230"/>
      <c r="I19" s="230"/>
      <c r="J19" s="230"/>
      <c r="K19" s="230"/>
      <c r="L19" s="230"/>
      <c r="M19" s="231"/>
    </row>
    <row r="20" spans="1:13" ht="12.75">
      <c r="A20" s="263" t="s">
        <v>368</v>
      </c>
      <c r="B20" s="233">
        <f t="shared" si="1"/>
        <v>0</v>
      </c>
      <c r="C20" s="261"/>
      <c r="D20" s="752"/>
      <c r="E20" s="233">
        <f t="shared" si="2"/>
        <v>0</v>
      </c>
      <c r="F20" s="230"/>
      <c r="G20" s="230"/>
      <c r="H20" s="230"/>
      <c r="I20" s="230"/>
      <c r="J20" s="230"/>
      <c r="K20" s="230"/>
      <c r="L20" s="230"/>
      <c r="M20" s="231"/>
    </row>
    <row r="21" spans="1:13" ht="12.75">
      <c r="A21" s="259" t="s">
        <v>369</v>
      </c>
      <c r="B21" s="233">
        <f t="shared" si="1"/>
        <v>0</v>
      </c>
      <c r="C21" s="261"/>
      <c r="D21" s="752"/>
      <c r="E21" s="233">
        <f t="shared" si="2"/>
        <v>0</v>
      </c>
      <c r="F21" s="230"/>
      <c r="G21" s="230"/>
      <c r="H21" s="230"/>
      <c r="I21" s="230"/>
      <c r="J21" s="230"/>
      <c r="K21" s="230"/>
      <c r="L21" s="230"/>
      <c r="M21" s="231"/>
    </row>
    <row r="22" spans="1:13" ht="12.75">
      <c r="A22" s="263" t="s">
        <v>370</v>
      </c>
      <c r="B22" s="233">
        <f t="shared" si="1"/>
        <v>0</v>
      </c>
      <c r="C22" s="261"/>
      <c r="D22" s="752"/>
      <c r="E22" s="233">
        <f t="shared" si="2"/>
        <v>0</v>
      </c>
      <c r="F22" s="230"/>
      <c r="G22" s="230"/>
      <c r="H22" s="230"/>
      <c r="I22" s="230"/>
      <c r="J22" s="230"/>
      <c r="K22" s="230"/>
      <c r="L22" s="230"/>
      <c r="M22" s="231"/>
    </row>
    <row r="23" spans="1:14" ht="12.75">
      <c r="A23" s="266" t="s">
        <v>371</v>
      </c>
      <c r="B23" s="233">
        <f t="shared" si="1"/>
        <v>0</v>
      </c>
      <c r="C23" s="233">
        <f>SUM(C9,C13,C21:C22)</f>
        <v>0</v>
      </c>
      <c r="D23" s="233">
        <f>SUM(D9,D13,D21:D22)</f>
        <v>0</v>
      </c>
      <c r="E23" s="233">
        <f>SUM(E9,E13,E21:E22)</f>
        <v>0</v>
      </c>
      <c r="F23" s="233">
        <f aca="true" t="shared" si="4" ref="F23:M23">SUM(F9,F13,F21:F22)</f>
        <v>0</v>
      </c>
      <c r="G23" s="233">
        <f t="shared" si="4"/>
        <v>0</v>
      </c>
      <c r="H23" s="233">
        <f t="shared" si="4"/>
        <v>0</v>
      </c>
      <c r="I23" s="233">
        <f t="shared" si="4"/>
        <v>0</v>
      </c>
      <c r="J23" s="233"/>
      <c r="K23" s="233"/>
      <c r="L23" s="233">
        <f t="shared" si="4"/>
        <v>0</v>
      </c>
      <c r="M23" s="234">
        <f t="shared" si="4"/>
        <v>0</v>
      </c>
      <c r="N23" s="260" t="s">
        <v>153</v>
      </c>
    </row>
    <row r="24" spans="1:13" s="269" customFormat="1" ht="13.5" hidden="1" thickBot="1">
      <c r="A24" s="267" t="s">
        <v>988</v>
      </c>
      <c r="B24" s="268">
        <f>SUM(C24,E24)</f>
        <v>0</v>
      </c>
      <c r="C24" s="754"/>
      <c r="D24" s="754"/>
      <c r="E24" s="268">
        <f>SUM(F24:L24)</f>
        <v>0</v>
      </c>
      <c r="F24" s="754"/>
      <c r="G24" s="754"/>
      <c r="H24" s="754"/>
      <c r="I24" s="754"/>
      <c r="J24" s="754"/>
      <c r="K24" s="754"/>
      <c r="L24" s="754"/>
      <c r="M24" s="755"/>
    </row>
    <row r="26" ht="12.75">
      <c r="A26" s="271" t="str">
        <f>'R1.B2'!A48</f>
        <v>ответ. Лицо:  исполнитель     подпись: ____________________</v>
      </c>
    </row>
    <row r="27" ht="12.75">
      <c r="A27" s="270"/>
    </row>
    <row r="28" spans="1:5" ht="12.75">
      <c r="A28" s="81"/>
      <c r="B28" s="260" t="s">
        <v>153</v>
      </c>
      <c r="E28" s="260" t="s">
        <v>153</v>
      </c>
    </row>
  </sheetData>
  <sheetProtection password="B2D8" sheet="1"/>
  <mergeCells count="2">
    <mergeCell ref="A5:B5"/>
    <mergeCell ref="I3:M3"/>
  </mergeCells>
  <dataValidations count="1">
    <dataValidation type="whole" operator="greaterThanOrEqual" allowBlank="1" showInputMessage="1" showErrorMessage="1" sqref="B9:M24">
      <formula1>0</formula1>
    </dataValidation>
  </dataValidations>
  <printOptions horizontalCentered="1"/>
  <pageMargins left="0.75" right="0.75" top="1" bottom="1" header="0.5" footer="0.5"/>
  <pageSetup fitToHeight="1" fitToWidth="1" horizontalDpi="600" verticalDpi="600" orientation="landscape" paperSize="9" scale="57" r:id="rId1"/>
  <headerFooter alignWithMargins="0">
    <oddFooter>&amp;L&amp;8&amp;D&amp;C&amp;P /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8080"/>
  </sheetPr>
  <dimension ref="A1:Y39"/>
  <sheetViews>
    <sheetView view="pageBreakPreview" zoomScale="70" zoomScaleNormal="60" zoomScaleSheetLayoutView="70" workbookViewId="0" topLeftCell="A1">
      <selection activeCell="V30" sqref="V30"/>
    </sheetView>
  </sheetViews>
  <sheetFormatPr defaultColWidth="9.140625" defaultRowHeight="12.75"/>
  <cols>
    <col min="1" max="1" width="44.140625" style="757" customWidth="1"/>
    <col min="2" max="16384" width="9.140625" style="757" customWidth="1"/>
  </cols>
  <sheetData>
    <row r="1" spans="1:25" ht="12.75">
      <c r="A1" s="80">
        <f>'[2]Титульный'!A27</f>
        <v>0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T1" s="756"/>
      <c r="U1" s="81" t="s">
        <v>108</v>
      </c>
      <c r="V1" s="81"/>
      <c r="W1" s="81"/>
      <c r="X1" s="758"/>
      <c r="Y1" s="758"/>
    </row>
    <row r="2" spans="1:25" ht="12.75">
      <c r="A2" s="245" t="str">
        <f>'[2]Титульный'!D26</f>
        <v>Исламское Окно</v>
      </c>
      <c r="U2" s="81" t="s">
        <v>109</v>
      </c>
      <c r="V2" s="81"/>
      <c r="W2" s="81"/>
      <c r="X2" s="758"/>
      <c r="Y2" s="758"/>
    </row>
    <row r="3" spans="21:25" ht="12.75">
      <c r="U3" s="829">
        <f>Титульный!C18</f>
        <v>44958</v>
      </c>
      <c r="V3" s="829"/>
      <c r="W3" s="829"/>
      <c r="X3" s="829"/>
      <c r="Y3" s="829"/>
    </row>
    <row r="5" ht="12.75" customHeight="1"/>
    <row r="6" spans="1:25" ht="15.75">
      <c r="A6" s="759"/>
      <c r="B6" s="759"/>
      <c r="C6" s="759"/>
      <c r="D6" s="759"/>
      <c r="E6" s="760" t="s">
        <v>1002</v>
      </c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59"/>
      <c r="X6" s="759"/>
      <c r="Y6" s="761" t="s">
        <v>447</v>
      </c>
    </row>
    <row r="7" spans="1:25" ht="13.5" thickBot="1">
      <c r="A7" s="762" t="s">
        <v>1003</v>
      </c>
      <c r="B7" s="759"/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Y7" s="759"/>
    </row>
    <row r="8" spans="1:25" ht="36" customHeight="1">
      <c r="A8" s="830" t="s">
        <v>111</v>
      </c>
      <c r="B8" s="845" t="s">
        <v>112</v>
      </c>
      <c r="C8" s="834"/>
      <c r="D8" s="845" t="s">
        <v>1004</v>
      </c>
      <c r="E8" s="834"/>
      <c r="F8" s="845" t="s">
        <v>1005</v>
      </c>
      <c r="G8" s="834"/>
      <c r="H8" s="845" t="s">
        <v>1006</v>
      </c>
      <c r="I8" s="834"/>
      <c r="J8" s="845" t="s">
        <v>1007</v>
      </c>
      <c r="K8" s="834"/>
      <c r="L8" s="845" t="s">
        <v>0</v>
      </c>
      <c r="M8" s="834"/>
      <c r="N8" s="845" t="s">
        <v>1</v>
      </c>
      <c r="O8" s="834"/>
      <c r="P8" s="845" t="s">
        <v>2</v>
      </c>
      <c r="Q8" s="834"/>
      <c r="R8" s="845" t="s">
        <v>3</v>
      </c>
      <c r="S8" s="834"/>
      <c r="T8" s="845" t="s">
        <v>4</v>
      </c>
      <c r="U8" s="834"/>
      <c r="V8" s="845" t="s">
        <v>5</v>
      </c>
      <c r="W8" s="834"/>
      <c r="X8" s="835" t="s">
        <v>374</v>
      </c>
      <c r="Y8" s="837" t="s">
        <v>6</v>
      </c>
    </row>
    <row r="9" spans="1:25" ht="48.75" customHeight="1">
      <c r="A9" s="896"/>
      <c r="B9" s="763" t="s">
        <v>434</v>
      </c>
      <c r="C9" s="763" t="s">
        <v>7</v>
      </c>
      <c r="D9" s="763" t="s">
        <v>434</v>
      </c>
      <c r="E9" s="763" t="s">
        <v>7</v>
      </c>
      <c r="F9" s="763" t="s">
        <v>434</v>
      </c>
      <c r="G9" s="763" t="s">
        <v>7</v>
      </c>
      <c r="H9" s="763" t="s">
        <v>434</v>
      </c>
      <c r="I9" s="763" t="s">
        <v>7</v>
      </c>
      <c r="J9" s="763" t="s">
        <v>434</v>
      </c>
      <c r="K9" s="763" t="s">
        <v>7</v>
      </c>
      <c r="L9" s="763" t="s">
        <v>434</v>
      </c>
      <c r="M9" s="763" t="s">
        <v>7</v>
      </c>
      <c r="N9" s="763" t="s">
        <v>434</v>
      </c>
      <c r="O9" s="763" t="s">
        <v>7</v>
      </c>
      <c r="P9" s="763" t="s">
        <v>434</v>
      </c>
      <c r="Q9" s="763" t="s">
        <v>7</v>
      </c>
      <c r="R9" s="763" t="s">
        <v>434</v>
      </c>
      <c r="S9" s="763" t="s">
        <v>7</v>
      </c>
      <c r="T9" s="763" t="s">
        <v>434</v>
      </c>
      <c r="U9" s="763" t="s">
        <v>7</v>
      </c>
      <c r="V9" s="763" t="s">
        <v>434</v>
      </c>
      <c r="W9" s="763" t="s">
        <v>7</v>
      </c>
      <c r="X9" s="836"/>
      <c r="Y9" s="831"/>
    </row>
    <row r="10" spans="1:25" ht="13.5" thickBot="1">
      <c r="A10" s="764">
        <v>1</v>
      </c>
      <c r="B10" s="765">
        <v>2</v>
      </c>
      <c r="C10" s="765">
        <v>3</v>
      </c>
      <c r="D10" s="765">
        <v>4</v>
      </c>
      <c r="E10" s="765">
        <v>5</v>
      </c>
      <c r="F10" s="765">
        <v>6</v>
      </c>
      <c r="G10" s="765">
        <v>7</v>
      </c>
      <c r="H10" s="765">
        <v>8</v>
      </c>
      <c r="I10" s="765">
        <v>9</v>
      </c>
      <c r="J10" s="765">
        <v>10</v>
      </c>
      <c r="K10" s="765">
        <v>11</v>
      </c>
      <c r="L10" s="765">
        <v>12</v>
      </c>
      <c r="M10" s="765">
        <v>13</v>
      </c>
      <c r="N10" s="765">
        <v>14</v>
      </c>
      <c r="O10" s="765">
        <v>15</v>
      </c>
      <c r="P10" s="765">
        <v>16</v>
      </c>
      <c r="Q10" s="765">
        <v>17</v>
      </c>
      <c r="R10" s="765">
        <v>18</v>
      </c>
      <c r="S10" s="765">
        <v>19</v>
      </c>
      <c r="T10" s="765">
        <v>20</v>
      </c>
      <c r="U10" s="765">
        <v>21</v>
      </c>
      <c r="V10" s="765">
        <v>22</v>
      </c>
      <c r="W10" s="765">
        <v>23</v>
      </c>
      <c r="X10" s="765">
        <v>24</v>
      </c>
      <c r="Y10" s="766">
        <v>25</v>
      </c>
    </row>
    <row r="11" spans="1:25" ht="15.75">
      <c r="A11" s="767" t="s">
        <v>8</v>
      </c>
      <c r="B11" s="848">
        <f>SUM(B13:B17)</f>
        <v>0</v>
      </c>
      <c r="C11" s="848">
        <f>SUM(C13:C17)</f>
        <v>0</v>
      </c>
      <c r="D11" s="848">
        <f aca="true" t="shared" si="0" ref="D11:V11">SUM(D13:D17)</f>
        <v>0</v>
      </c>
      <c r="E11" s="848">
        <f t="shared" si="0"/>
        <v>0</v>
      </c>
      <c r="F11" s="848">
        <f t="shared" si="0"/>
        <v>0</v>
      </c>
      <c r="G11" s="848">
        <f t="shared" si="0"/>
        <v>0</v>
      </c>
      <c r="H11" s="848">
        <f t="shared" si="0"/>
        <v>0</v>
      </c>
      <c r="I11" s="848">
        <f t="shared" si="0"/>
        <v>0</v>
      </c>
      <c r="J11" s="848">
        <f t="shared" si="0"/>
        <v>0</v>
      </c>
      <c r="K11" s="848">
        <f t="shared" si="0"/>
        <v>0</v>
      </c>
      <c r="L11" s="848">
        <f t="shared" si="0"/>
        <v>0</v>
      </c>
      <c r="M11" s="848">
        <f t="shared" si="0"/>
        <v>0</v>
      </c>
      <c r="N11" s="848">
        <f t="shared" si="0"/>
        <v>0</v>
      </c>
      <c r="O11" s="848">
        <f t="shared" si="0"/>
        <v>0</v>
      </c>
      <c r="P11" s="848">
        <f t="shared" si="0"/>
        <v>0</v>
      </c>
      <c r="Q11" s="848">
        <f t="shared" si="0"/>
        <v>0</v>
      </c>
      <c r="R11" s="848">
        <f t="shared" si="0"/>
        <v>0</v>
      </c>
      <c r="S11" s="848">
        <f t="shared" si="0"/>
        <v>0</v>
      </c>
      <c r="T11" s="848">
        <f t="shared" si="0"/>
        <v>0</v>
      </c>
      <c r="U11" s="848">
        <f t="shared" si="0"/>
        <v>0</v>
      </c>
      <c r="V11" s="848">
        <f t="shared" si="0"/>
        <v>0</v>
      </c>
      <c r="W11" s="848">
        <f>SUM(W13:W17)</f>
        <v>0</v>
      </c>
      <c r="X11" s="848">
        <f>SUM(X13:X17)</f>
        <v>0</v>
      </c>
      <c r="Y11" s="849">
        <f>SUM(Y13:Y17)</f>
        <v>0</v>
      </c>
    </row>
    <row r="12" spans="1:25" ht="12.75">
      <c r="A12" s="767" t="s">
        <v>306</v>
      </c>
      <c r="B12" s="850"/>
      <c r="C12" s="850"/>
      <c r="D12" s="850"/>
      <c r="E12" s="850"/>
      <c r="F12" s="850"/>
      <c r="G12" s="850"/>
      <c r="H12" s="850"/>
      <c r="I12" s="850"/>
      <c r="J12" s="850"/>
      <c r="K12" s="850"/>
      <c r="L12" s="850"/>
      <c r="M12" s="850"/>
      <c r="N12" s="850"/>
      <c r="O12" s="850"/>
      <c r="P12" s="850"/>
      <c r="Q12" s="850"/>
      <c r="R12" s="850"/>
      <c r="S12" s="850"/>
      <c r="T12" s="850"/>
      <c r="U12" s="850"/>
      <c r="V12" s="850"/>
      <c r="W12" s="850"/>
      <c r="X12" s="850"/>
      <c r="Y12" s="851"/>
    </row>
    <row r="13" spans="1:25" ht="15.75">
      <c r="A13" s="767" t="s">
        <v>9</v>
      </c>
      <c r="B13" s="846">
        <f>D13+F13</f>
        <v>0</v>
      </c>
      <c r="C13" s="846">
        <f>E13+G13</f>
        <v>0</v>
      </c>
      <c r="D13" s="828"/>
      <c r="E13" s="828"/>
      <c r="F13" s="847">
        <f>H13+J13+L13+N13+P13+R13+T13+V13</f>
        <v>0</v>
      </c>
      <c r="G13" s="847">
        <f>I13+K13+M13+O13+Q13+S13+U13+W13</f>
        <v>0</v>
      </c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  <c r="U13" s="814"/>
      <c r="V13" s="814"/>
      <c r="W13" s="814"/>
      <c r="X13" s="814"/>
      <c r="Y13" s="815"/>
    </row>
    <row r="14" spans="1:25" ht="15.75">
      <c r="A14" s="767" t="s">
        <v>10</v>
      </c>
      <c r="B14" s="846">
        <f aca="true" t="shared" si="1" ref="B14:B21">D14+F14</f>
        <v>0</v>
      </c>
      <c r="C14" s="846">
        <f aca="true" t="shared" si="2" ref="C14:C21">E14+G14</f>
        <v>0</v>
      </c>
      <c r="D14" s="814"/>
      <c r="E14" s="814"/>
      <c r="F14" s="847">
        <f>H14+J14+L14+N14+P14+R14+T14+V14</f>
        <v>0</v>
      </c>
      <c r="G14" s="847">
        <f>I14+K14+M14+O14+Q14+S14+U14+W14</f>
        <v>0</v>
      </c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  <c r="U14" s="814"/>
      <c r="V14" s="814"/>
      <c r="W14" s="814"/>
      <c r="X14" s="814"/>
      <c r="Y14" s="815"/>
    </row>
    <row r="15" spans="1:25" ht="15.75">
      <c r="A15" s="767" t="s">
        <v>11</v>
      </c>
      <c r="B15" s="846">
        <f t="shared" si="1"/>
        <v>0</v>
      </c>
      <c r="C15" s="846">
        <f t="shared" si="2"/>
        <v>0</v>
      </c>
      <c r="D15" s="814"/>
      <c r="E15" s="814"/>
      <c r="F15" s="847">
        <f aca="true" t="shared" si="3" ref="F15:F20">H15+J15+L15+N15+P15+R15+T15+V15</f>
        <v>0</v>
      </c>
      <c r="G15" s="847">
        <f aca="true" t="shared" si="4" ref="G15:G20">I15+K15+M15+O15+Q15+S15+U15+W15</f>
        <v>0</v>
      </c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  <c r="U15" s="814"/>
      <c r="V15" s="814"/>
      <c r="W15" s="814"/>
      <c r="X15" s="814"/>
      <c r="Y15" s="815"/>
    </row>
    <row r="16" spans="1:25" ht="15.75">
      <c r="A16" s="767" t="s">
        <v>12</v>
      </c>
      <c r="B16" s="846">
        <f t="shared" si="1"/>
        <v>0</v>
      </c>
      <c r="C16" s="846">
        <f t="shared" si="2"/>
        <v>0</v>
      </c>
      <c r="D16" s="814"/>
      <c r="E16" s="814"/>
      <c r="F16" s="847">
        <f>H16+J16+L16+N16+P16+R16+T16+V16</f>
        <v>0</v>
      </c>
      <c r="G16" s="847">
        <f t="shared" si="4"/>
        <v>0</v>
      </c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  <c r="U16" s="814"/>
      <c r="V16" s="814"/>
      <c r="W16" s="814"/>
      <c r="X16" s="814"/>
      <c r="Y16" s="815"/>
    </row>
    <row r="17" spans="1:25" ht="25.5">
      <c r="A17" s="767" t="s">
        <v>13</v>
      </c>
      <c r="B17" s="846">
        <f t="shared" si="1"/>
        <v>0</v>
      </c>
      <c r="C17" s="846">
        <f t="shared" si="2"/>
        <v>0</v>
      </c>
      <c r="D17" s="814"/>
      <c r="E17" s="814"/>
      <c r="F17" s="847">
        <f t="shared" si="3"/>
        <v>0</v>
      </c>
      <c r="G17" s="847">
        <f>I17+K17+M17+O17+Q17+S17+U17+W17</f>
        <v>0</v>
      </c>
      <c r="H17" s="814"/>
      <c r="I17" s="814"/>
      <c r="J17" s="814"/>
      <c r="K17" s="814"/>
      <c r="L17" s="814"/>
      <c r="M17" s="814"/>
      <c r="N17" s="814"/>
      <c r="O17" s="814"/>
      <c r="P17" s="814"/>
      <c r="Q17" s="814"/>
      <c r="R17" s="814"/>
      <c r="S17" s="814"/>
      <c r="T17" s="814"/>
      <c r="U17" s="814"/>
      <c r="V17" s="814"/>
      <c r="W17" s="814"/>
      <c r="X17" s="814"/>
      <c r="Y17" s="815"/>
    </row>
    <row r="18" spans="1:25" ht="15.75">
      <c r="A18" s="767" t="s">
        <v>14</v>
      </c>
      <c r="B18" s="846"/>
      <c r="C18" s="846"/>
      <c r="D18" s="814"/>
      <c r="E18" s="814"/>
      <c r="F18" s="847"/>
      <c r="G18" s="847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5"/>
    </row>
    <row r="19" spans="1:25" ht="51">
      <c r="A19" s="767" t="s">
        <v>15</v>
      </c>
      <c r="B19" s="846">
        <f t="shared" si="1"/>
        <v>0</v>
      </c>
      <c r="C19" s="846">
        <f t="shared" si="2"/>
        <v>0</v>
      </c>
      <c r="D19" s="814"/>
      <c r="E19" s="814"/>
      <c r="F19" s="847">
        <f>H19+J19+L19+N19+P19+R19+T19+V19</f>
        <v>0</v>
      </c>
      <c r="G19" s="847">
        <f>I19+K19+M19+O19+Q19+S19+U19+W19</f>
        <v>0</v>
      </c>
      <c r="H19" s="814"/>
      <c r="I19" s="814"/>
      <c r="J19" s="814"/>
      <c r="K19" s="814"/>
      <c r="L19" s="814"/>
      <c r="M19" s="814"/>
      <c r="N19" s="814"/>
      <c r="O19" s="814"/>
      <c r="P19" s="814"/>
      <c r="Q19" s="814"/>
      <c r="R19" s="814"/>
      <c r="S19" s="814"/>
      <c r="T19" s="814"/>
      <c r="U19" s="814"/>
      <c r="V19" s="814"/>
      <c r="W19" s="814"/>
      <c r="X19" s="814"/>
      <c r="Y19" s="815"/>
    </row>
    <row r="20" spans="1:25" ht="12.75" customHeight="1">
      <c r="A20" s="767" t="s">
        <v>16</v>
      </c>
      <c r="B20" s="846">
        <f t="shared" si="1"/>
        <v>0</v>
      </c>
      <c r="C20" s="846">
        <f t="shared" si="2"/>
        <v>0</v>
      </c>
      <c r="D20" s="814"/>
      <c r="E20" s="814"/>
      <c r="F20" s="847">
        <f t="shared" si="3"/>
        <v>0</v>
      </c>
      <c r="G20" s="847">
        <f t="shared" si="4"/>
        <v>0</v>
      </c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4"/>
      <c r="S20" s="814"/>
      <c r="T20" s="814"/>
      <c r="U20" s="814"/>
      <c r="V20" s="814"/>
      <c r="W20" s="814"/>
      <c r="X20" s="814"/>
      <c r="Y20" s="815"/>
    </row>
    <row r="21" spans="1:25" ht="39" thickBot="1">
      <c r="A21" s="768" t="s">
        <v>17</v>
      </c>
      <c r="B21" s="846">
        <f t="shared" si="1"/>
        <v>0</v>
      </c>
      <c r="C21" s="846">
        <f t="shared" si="2"/>
        <v>0</v>
      </c>
      <c r="D21" s="816"/>
      <c r="E21" s="816"/>
      <c r="F21" s="847">
        <f>H21+J21+L21+N21+P21+R21+T21+V21</f>
        <v>0</v>
      </c>
      <c r="G21" s="847">
        <f>I21+K21+M21+O21+Q21+S21+U21+W21</f>
        <v>0</v>
      </c>
      <c r="H21" s="816"/>
      <c r="I21" s="816"/>
      <c r="J21" s="816"/>
      <c r="K21" s="816"/>
      <c r="L21" s="816"/>
      <c r="M21" s="816"/>
      <c r="N21" s="816"/>
      <c r="O21" s="816"/>
      <c r="P21" s="816"/>
      <c r="Q21" s="816"/>
      <c r="R21" s="816"/>
      <c r="S21" s="816"/>
      <c r="T21" s="816"/>
      <c r="U21" s="816"/>
      <c r="V21" s="816"/>
      <c r="W21" s="816"/>
      <c r="X21" s="816"/>
      <c r="Y21" s="817"/>
    </row>
    <row r="22" spans="1:25" ht="13.5" thickBot="1">
      <c r="A22" s="818"/>
      <c r="B22" s="819"/>
      <c r="C22" s="819"/>
      <c r="D22" s="819"/>
      <c r="E22" s="819"/>
      <c r="F22" s="819"/>
      <c r="G22" s="819"/>
      <c r="H22" s="819"/>
      <c r="I22" s="819"/>
      <c r="J22" s="819"/>
      <c r="K22" s="819"/>
      <c r="L22" s="819"/>
      <c r="M22" s="819"/>
      <c r="N22" s="819"/>
      <c r="O22" s="819"/>
      <c r="P22" s="819"/>
      <c r="Q22" s="819"/>
      <c r="R22" s="819"/>
      <c r="S22" s="819"/>
      <c r="T22" s="819"/>
      <c r="U22" s="819"/>
      <c r="V22" s="819"/>
      <c r="W22" s="819"/>
      <c r="X22" s="819"/>
      <c r="Y22" s="819"/>
    </row>
    <row r="23" spans="1:25" ht="13.5" thickBot="1">
      <c r="A23" s="832" t="s">
        <v>18</v>
      </c>
      <c r="B23" s="833"/>
      <c r="C23" s="833"/>
      <c r="D23" s="833"/>
      <c r="E23" s="833"/>
      <c r="F23" s="833"/>
      <c r="G23" s="833"/>
      <c r="H23" s="833"/>
      <c r="I23" s="833"/>
      <c r="J23" s="833"/>
      <c r="K23" s="833"/>
      <c r="L23" s="833"/>
      <c r="M23" s="833"/>
      <c r="N23" s="833"/>
      <c r="O23" s="833"/>
      <c r="P23" s="833"/>
      <c r="Q23" s="833"/>
      <c r="R23" s="833"/>
      <c r="S23" s="833"/>
      <c r="T23" s="833"/>
      <c r="U23" s="833"/>
      <c r="V23" s="833"/>
      <c r="W23" s="833"/>
      <c r="X23" s="833"/>
      <c r="Y23" s="833"/>
    </row>
    <row r="24" spans="1:25" ht="12.75" customHeight="1">
      <c r="A24" s="843" t="s">
        <v>111</v>
      </c>
      <c r="B24" s="841" t="s">
        <v>112</v>
      </c>
      <c r="C24" s="841" t="s">
        <v>374</v>
      </c>
      <c r="D24" s="841" t="s">
        <v>375</v>
      </c>
      <c r="E24" s="838" t="s">
        <v>19</v>
      </c>
      <c r="F24" s="839"/>
      <c r="G24" s="840"/>
      <c r="H24" s="838" t="s">
        <v>20</v>
      </c>
      <c r="I24" s="839"/>
      <c r="J24" s="839"/>
      <c r="K24" s="840"/>
      <c r="L24" s="838" t="s">
        <v>378</v>
      </c>
      <c r="M24" s="839"/>
      <c r="N24" s="839"/>
      <c r="O24" s="840"/>
      <c r="P24" s="841" t="s">
        <v>21</v>
      </c>
      <c r="Q24" s="838" t="s">
        <v>380</v>
      </c>
      <c r="R24" s="839"/>
      <c r="S24" s="840"/>
      <c r="T24" s="841" t="s">
        <v>406</v>
      </c>
      <c r="U24" s="841" t="s">
        <v>382</v>
      </c>
      <c r="V24" s="841" t="s">
        <v>22</v>
      </c>
      <c r="W24" s="894" t="s">
        <v>23</v>
      </c>
      <c r="X24" s="759"/>
      <c r="Y24" s="759"/>
    </row>
    <row r="25" spans="1:25" ht="12.75">
      <c r="A25" s="844"/>
      <c r="B25" s="842"/>
      <c r="C25" s="842"/>
      <c r="D25" s="842"/>
      <c r="E25" s="865" t="s">
        <v>112</v>
      </c>
      <c r="F25" s="866">
        <v>0</v>
      </c>
      <c r="G25" s="855">
        <v>0.02</v>
      </c>
      <c r="H25" s="865" t="s">
        <v>112</v>
      </c>
      <c r="I25" s="866">
        <v>0.01</v>
      </c>
      <c r="J25" s="866">
        <v>0.02</v>
      </c>
      <c r="K25" s="867">
        <v>0.025</v>
      </c>
      <c r="L25" s="865" t="s">
        <v>112</v>
      </c>
      <c r="M25" s="866">
        <v>0.05</v>
      </c>
      <c r="N25" s="866">
        <v>0.1</v>
      </c>
      <c r="O25" s="866">
        <v>0.15</v>
      </c>
      <c r="P25" s="842"/>
      <c r="Q25" s="865" t="s">
        <v>112</v>
      </c>
      <c r="R25" s="866">
        <v>0.15</v>
      </c>
      <c r="S25" s="866">
        <v>0.25</v>
      </c>
      <c r="T25" s="842"/>
      <c r="U25" s="842"/>
      <c r="V25" s="842"/>
      <c r="W25" s="895"/>
      <c r="X25" s="759"/>
      <c r="Y25" s="759"/>
    </row>
    <row r="26" spans="1:25" ht="12.75">
      <c r="A26" s="857">
        <v>1</v>
      </c>
      <c r="B26" s="868">
        <v>2</v>
      </c>
      <c r="C26" s="868">
        <v>3</v>
      </c>
      <c r="D26" s="868">
        <v>4</v>
      </c>
      <c r="E26" s="868">
        <v>5</v>
      </c>
      <c r="F26" s="869">
        <v>44566</v>
      </c>
      <c r="G26" s="858">
        <v>44597</v>
      </c>
      <c r="H26" s="868">
        <v>6</v>
      </c>
      <c r="I26" s="869">
        <v>44567</v>
      </c>
      <c r="J26" s="869">
        <v>44598</v>
      </c>
      <c r="K26" s="869">
        <v>44626</v>
      </c>
      <c r="L26" s="868">
        <v>7</v>
      </c>
      <c r="M26" s="869">
        <v>44568</v>
      </c>
      <c r="N26" s="869">
        <v>44599</v>
      </c>
      <c r="O26" s="869">
        <v>44627</v>
      </c>
      <c r="P26" s="868">
        <v>8</v>
      </c>
      <c r="Q26" s="868">
        <v>9</v>
      </c>
      <c r="R26" s="869">
        <v>44570</v>
      </c>
      <c r="S26" s="869">
        <v>44601</v>
      </c>
      <c r="T26" s="868">
        <v>10</v>
      </c>
      <c r="U26" s="868">
        <v>11</v>
      </c>
      <c r="V26" s="868">
        <v>12</v>
      </c>
      <c r="W26" s="870">
        <v>13</v>
      </c>
      <c r="X26" s="759"/>
      <c r="Y26" s="759"/>
    </row>
    <row r="27" spans="1:25" ht="25.5">
      <c r="A27" s="860" t="s">
        <v>24</v>
      </c>
      <c r="B27" s="848">
        <f>SUM(E27,H27,L27,Q27,T27,U27)</f>
        <v>0</v>
      </c>
      <c r="C27" s="821"/>
      <c r="D27" s="848">
        <f>P27+V27</f>
        <v>0</v>
      </c>
      <c r="E27" s="848">
        <f>F27+G27</f>
        <v>0</v>
      </c>
      <c r="F27" s="821"/>
      <c r="G27" s="821"/>
      <c r="H27" s="861">
        <f aca="true" t="shared" si="5" ref="H27:H35">I27+J27+K27</f>
        <v>0</v>
      </c>
      <c r="I27" s="821"/>
      <c r="J27" s="824"/>
      <c r="K27" s="821"/>
      <c r="L27" s="861">
        <f aca="true" t="shared" si="6" ref="L27:L37">M27+N27+O27</f>
        <v>0</v>
      </c>
      <c r="M27" s="821"/>
      <c r="N27" s="821"/>
      <c r="O27" s="824"/>
      <c r="P27" s="821"/>
      <c r="Q27" s="861">
        <f aca="true" t="shared" si="7" ref="Q27:Q35">R27+S27</f>
        <v>0</v>
      </c>
      <c r="R27" s="821"/>
      <c r="S27" s="821"/>
      <c r="T27" s="821"/>
      <c r="U27" s="821"/>
      <c r="V27" s="821"/>
      <c r="W27" s="825"/>
      <c r="X27" s="759"/>
      <c r="Y27" s="759"/>
    </row>
    <row r="28" spans="1:25" ht="25.5">
      <c r="A28" s="860" t="s">
        <v>25</v>
      </c>
      <c r="B28" s="848">
        <f aca="true" t="shared" si="8" ref="B28:G28">SUM(B29:B35)</f>
        <v>0</v>
      </c>
      <c r="C28" s="848">
        <f t="shared" si="8"/>
        <v>0</v>
      </c>
      <c r="D28" s="848">
        <f t="shared" si="8"/>
        <v>0</v>
      </c>
      <c r="E28" s="848">
        <f t="shared" si="8"/>
        <v>0</v>
      </c>
      <c r="F28" s="848">
        <f t="shared" si="8"/>
        <v>0</v>
      </c>
      <c r="G28" s="848">
        <f t="shared" si="8"/>
        <v>0</v>
      </c>
      <c r="H28" s="848">
        <f aca="true" t="shared" si="9" ref="H28:U28">SUM(H29:H35)</f>
        <v>0</v>
      </c>
      <c r="I28" s="848">
        <f t="shared" si="9"/>
        <v>0</v>
      </c>
      <c r="J28" s="848">
        <f t="shared" si="9"/>
        <v>0</v>
      </c>
      <c r="K28" s="848">
        <f t="shared" si="9"/>
        <v>0</v>
      </c>
      <c r="L28" s="848">
        <f t="shared" si="9"/>
        <v>0</v>
      </c>
      <c r="M28" s="848">
        <f t="shared" si="9"/>
        <v>0</v>
      </c>
      <c r="N28" s="848">
        <f t="shared" si="9"/>
        <v>0</v>
      </c>
      <c r="O28" s="848">
        <f t="shared" si="9"/>
        <v>0</v>
      </c>
      <c r="P28" s="848">
        <f t="shared" si="9"/>
        <v>0</v>
      </c>
      <c r="Q28" s="848">
        <f t="shared" si="9"/>
        <v>0</v>
      </c>
      <c r="R28" s="848">
        <f t="shared" si="9"/>
        <v>0</v>
      </c>
      <c r="S28" s="848">
        <f t="shared" si="9"/>
        <v>0</v>
      </c>
      <c r="T28" s="848">
        <f t="shared" si="9"/>
        <v>0</v>
      </c>
      <c r="U28" s="848">
        <f t="shared" si="9"/>
        <v>0</v>
      </c>
      <c r="V28" s="848">
        <f>SUM(V29:V35)</f>
        <v>0</v>
      </c>
      <c r="W28" s="848">
        <f>SUM(W29:W35)</f>
        <v>0</v>
      </c>
      <c r="X28" s="759"/>
      <c r="Y28" s="759"/>
    </row>
    <row r="29" spans="1:25" ht="12.75">
      <c r="A29" s="860" t="s">
        <v>26</v>
      </c>
      <c r="B29" s="848">
        <f>SUM(E29,H29,L29,Q29,T29,U29)</f>
        <v>0</v>
      </c>
      <c r="C29" s="821"/>
      <c r="D29" s="848">
        <f aca="true" t="shared" si="10" ref="D29:D35">P29+V29</f>
        <v>0</v>
      </c>
      <c r="E29" s="848">
        <f aca="true" t="shared" si="11" ref="E29:E35">F29+G29</f>
        <v>0</v>
      </c>
      <c r="F29" s="821"/>
      <c r="G29" s="821"/>
      <c r="H29" s="861">
        <f t="shared" si="5"/>
        <v>0</v>
      </c>
      <c r="I29" s="821"/>
      <c r="J29" s="824"/>
      <c r="K29" s="821"/>
      <c r="L29" s="861">
        <f t="shared" si="6"/>
        <v>0</v>
      </c>
      <c r="M29" s="821"/>
      <c r="N29" s="821"/>
      <c r="O29" s="824"/>
      <c r="P29" s="821"/>
      <c r="Q29" s="861">
        <f t="shared" si="7"/>
        <v>0</v>
      </c>
      <c r="R29" s="821"/>
      <c r="S29" s="821"/>
      <c r="T29" s="821"/>
      <c r="U29" s="821"/>
      <c r="V29" s="821"/>
      <c r="W29" s="825"/>
      <c r="X29" s="759"/>
      <c r="Y29" s="759"/>
    </row>
    <row r="30" spans="1:25" ht="25.5">
      <c r="A30" s="860" t="s">
        <v>27</v>
      </c>
      <c r="B30" s="848">
        <f aca="true" t="shared" si="12" ref="B30:B37">SUM(E30,H30,L30,Q30,T30,U30)</f>
        <v>0</v>
      </c>
      <c r="C30" s="821"/>
      <c r="D30" s="848">
        <f t="shared" si="10"/>
        <v>0</v>
      </c>
      <c r="E30" s="848">
        <f t="shared" si="11"/>
        <v>0</v>
      </c>
      <c r="F30" s="821"/>
      <c r="G30" s="821"/>
      <c r="H30" s="861">
        <f t="shared" si="5"/>
        <v>0</v>
      </c>
      <c r="I30" s="821"/>
      <c r="J30" s="824"/>
      <c r="K30" s="821"/>
      <c r="L30" s="861">
        <f t="shared" si="6"/>
        <v>0</v>
      </c>
      <c r="M30" s="821"/>
      <c r="N30" s="821"/>
      <c r="O30" s="824"/>
      <c r="P30" s="821"/>
      <c r="Q30" s="861">
        <f t="shared" si="7"/>
        <v>0</v>
      </c>
      <c r="R30" s="821"/>
      <c r="S30" s="821"/>
      <c r="T30" s="821"/>
      <c r="U30" s="821"/>
      <c r="V30" s="821"/>
      <c r="W30" s="825"/>
      <c r="X30" s="759"/>
      <c r="Y30" s="759"/>
    </row>
    <row r="31" spans="1:25" ht="12.75">
      <c r="A31" s="860" t="s">
        <v>28</v>
      </c>
      <c r="B31" s="848">
        <f t="shared" si="12"/>
        <v>0</v>
      </c>
      <c r="C31" s="821"/>
      <c r="D31" s="848">
        <f t="shared" si="10"/>
        <v>0</v>
      </c>
      <c r="E31" s="848">
        <f t="shared" si="11"/>
        <v>0</v>
      </c>
      <c r="F31" s="821"/>
      <c r="G31" s="821"/>
      <c r="H31" s="861">
        <f t="shared" si="5"/>
        <v>0</v>
      </c>
      <c r="I31" s="821"/>
      <c r="J31" s="824"/>
      <c r="K31" s="821"/>
      <c r="L31" s="861">
        <f t="shared" si="6"/>
        <v>0</v>
      </c>
      <c r="M31" s="821"/>
      <c r="N31" s="821"/>
      <c r="O31" s="824"/>
      <c r="P31" s="821"/>
      <c r="Q31" s="861">
        <f t="shared" si="7"/>
        <v>0</v>
      </c>
      <c r="R31" s="821"/>
      <c r="S31" s="821"/>
      <c r="T31" s="821"/>
      <c r="U31" s="821"/>
      <c r="V31" s="821"/>
      <c r="W31" s="825"/>
      <c r="X31" s="759"/>
      <c r="Y31" s="759"/>
    </row>
    <row r="32" spans="1:25" ht="12.75">
      <c r="A32" s="860" t="s">
        <v>29</v>
      </c>
      <c r="B32" s="848">
        <f t="shared" si="12"/>
        <v>0</v>
      </c>
      <c r="C32" s="821"/>
      <c r="D32" s="848">
        <f t="shared" si="10"/>
        <v>0</v>
      </c>
      <c r="E32" s="848">
        <f t="shared" si="11"/>
        <v>0</v>
      </c>
      <c r="F32" s="821"/>
      <c r="G32" s="821"/>
      <c r="H32" s="861">
        <f t="shared" si="5"/>
        <v>0</v>
      </c>
      <c r="I32" s="821"/>
      <c r="J32" s="824"/>
      <c r="K32" s="821"/>
      <c r="L32" s="861">
        <f t="shared" si="6"/>
        <v>0</v>
      </c>
      <c r="M32" s="821"/>
      <c r="N32" s="821"/>
      <c r="O32" s="824"/>
      <c r="P32" s="821"/>
      <c r="Q32" s="861">
        <f t="shared" si="7"/>
        <v>0</v>
      </c>
      <c r="R32" s="821"/>
      <c r="S32" s="821"/>
      <c r="T32" s="821"/>
      <c r="U32" s="821"/>
      <c r="V32" s="821"/>
      <c r="W32" s="825"/>
      <c r="X32" s="759"/>
      <c r="Y32" s="759"/>
    </row>
    <row r="33" spans="1:25" ht="12.75">
      <c r="A33" s="860" t="s">
        <v>30</v>
      </c>
      <c r="B33" s="848">
        <f t="shared" si="12"/>
        <v>0</v>
      </c>
      <c r="C33" s="821"/>
      <c r="D33" s="848">
        <f t="shared" si="10"/>
        <v>0</v>
      </c>
      <c r="E33" s="848">
        <f t="shared" si="11"/>
        <v>0</v>
      </c>
      <c r="F33" s="821"/>
      <c r="G33" s="821"/>
      <c r="H33" s="861">
        <f t="shared" si="5"/>
        <v>0</v>
      </c>
      <c r="I33" s="821"/>
      <c r="J33" s="824"/>
      <c r="K33" s="821"/>
      <c r="L33" s="861">
        <f t="shared" si="6"/>
        <v>0</v>
      </c>
      <c r="M33" s="821"/>
      <c r="N33" s="821"/>
      <c r="O33" s="824"/>
      <c r="P33" s="821"/>
      <c r="Q33" s="861">
        <f t="shared" si="7"/>
        <v>0</v>
      </c>
      <c r="R33" s="821"/>
      <c r="S33" s="821"/>
      <c r="T33" s="821"/>
      <c r="U33" s="821"/>
      <c r="V33" s="821"/>
      <c r="W33" s="825"/>
      <c r="X33" s="759"/>
      <c r="Y33" s="759"/>
    </row>
    <row r="34" spans="1:25" ht="12.75">
      <c r="A34" s="860" t="s">
        <v>31</v>
      </c>
      <c r="B34" s="848">
        <f t="shared" si="12"/>
        <v>0</v>
      </c>
      <c r="C34" s="821"/>
      <c r="D34" s="848">
        <f t="shared" si="10"/>
        <v>0</v>
      </c>
      <c r="E34" s="848">
        <f t="shared" si="11"/>
        <v>0</v>
      </c>
      <c r="F34" s="821"/>
      <c r="G34" s="821"/>
      <c r="H34" s="861">
        <f t="shared" si="5"/>
        <v>0</v>
      </c>
      <c r="I34" s="821"/>
      <c r="J34" s="824"/>
      <c r="K34" s="821"/>
      <c r="L34" s="861">
        <f t="shared" si="6"/>
        <v>0</v>
      </c>
      <c r="M34" s="821"/>
      <c r="N34" s="821"/>
      <c r="O34" s="824"/>
      <c r="P34" s="821"/>
      <c r="Q34" s="861">
        <f t="shared" si="7"/>
        <v>0</v>
      </c>
      <c r="R34" s="821"/>
      <c r="S34" s="821"/>
      <c r="T34" s="821"/>
      <c r="U34" s="821"/>
      <c r="V34" s="821"/>
      <c r="W34" s="825"/>
      <c r="X34" s="759"/>
      <c r="Y34" s="759"/>
    </row>
    <row r="35" spans="1:25" ht="12.75">
      <c r="A35" s="860" t="s">
        <v>32</v>
      </c>
      <c r="B35" s="848">
        <f t="shared" si="12"/>
        <v>0</v>
      </c>
      <c r="C35" s="821"/>
      <c r="D35" s="848">
        <f t="shared" si="10"/>
        <v>0</v>
      </c>
      <c r="E35" s="848">
        <f t="shared" si="11"/>
        <v>0</v>
      </c>
      <c r="F35" s="821"/>
      <c r="G35" s="821"/>
      <c r="H35" s="861">
        <f t="shared" si="5"/>
        <v>0</v>
      </c>
      <c r="I35" s="821"/>
      <c r="J35" s="824"/>
      <c r="K35" s="821"/>
      <c r="L35" s="861">
        <f t="shared" si="6"/>
        <v>0</v>
      </c>
      <c r="M35" s="821"/>
      <c r="N35" s="821"/>
      <c r="O35" s="824"/>
      <c r="P35" s="821"/>
      <c r="Q35" s="861">
        <f t="shared" si="7"/>
        <v>0</v>
      </c>
      <c r="R35" s="821"/>
      <c r="S35" s="821"/>
      <c r="T35" s="821"/>
      <c r="U35" s="821"/>
      <c r="V35" s="821"/>
      <c r="W35" s="825"/>
      <c r="X35" s="759"/>
      <c r="Y35" s="759"/>
    </row>
    <row r="36" spans="1:25" ht="12.75">
      <c r="A36" s="860" t="s">
        <v>33</v>
      </c>
      <c r="B36" s="848">
        <f>B27+B28</f>
        <v>0</v>
      </c>
      <c r="C36" s="848">
        <f aca="true" t="shared" si="13" ref="C36:U36">C27+C28</f>
        <v>0</v>
      </c>
      <c r="D36" s="848">
        <f>D27+D28</f>
        <v>0</v>
      </c>
      <c r="E36" s="848">
        <f t="shared" si="13"/>
        <v>0</v>
      </c>
      <c r="F36" s="848">
        <f t="shared" si="13"/>
        <v>0</v>
      </c>
      <c r="G36" s="848">
        <f t="shared" si="13"/>
        <v>0</v>
      </c>
      <c r="H36" s="848">
        <f>H27+H28</f>
        <v>0</v>
      </c>
      <c r="I36" s="848">
        <f>I27+I28</f>
        <v>0</v>
      </c>
      <c r="J36" s="848">
        <f>J27+J28</f>
        <v>0</v>
      </c>
      <c r="K36" s="848">
        <f t="shared" si="13"/>
        <v>0</v>
      </c>
      <c r="L36" s="848">
        <f>L27+L28</f>
        <v>0</v>
      </c>
      <c r="M36" s="848">
        <f t="shared" si="13"/>
        <v>0</v>
      </c>
      <c r="N36" s="848">
        <f t="shared" si="13"/>
        <v>0</v>
      </c>
      <c r="O36" s="848">
        <f t="shared" si="13"/>
        <v>0</v>
      </c>
      <c r="P36" s="848">
        <f>P27+P28</f>
        <v>0</v>
      </c>
      <c r="Q36" s="848">
        <f>Q27+Q28</f>
        <v>0</v>
      </c>
      <c r="R36" s="848">
        <f t="shared" si="13"/>
        <v>0</v>
      </c>
      <c r="S36" s="848">
        <f t="shared" si="13"/>
        <v>0</v>
      </c>
      <c r="T36" s="848">
        <f t="shared" si="13"/>
        <v>0</v>
      </c>
      <c r="U36" s="848">
        <f t="shared" si="13"/>
        <v>0</v>
      </c>
      <c r="V36" s="848">
        <f>V27+V28</f>
        <v>0</v>
      </c>
      <c r="W36" s="848">
        <f>W27+W28</f>
        <v>0</v>
      </c>
      <c r="X36" s="759"/>
      <c r="Y36" s="759"/>
    </row>
    <row r="37" spans="1:25" ht="26.25" thickBot="1">
      <c r="A37" s="862" t="s">
        <v>34</v>
      </c>
      <c r="B37" s="848">
        <f t="shared" si="12"/>
        <v>0</v>
      </c>
      <c r="C37" s="822"/>
      <c r="D37" s="848">
        <f>P37+V37</f>
        <v>0</v>
      </c>
      <c r="E37" s="848">
        <f>F37+G37</f>
        <v>0</v>
      </c>
      <c r="F37" s="822"/>
      <c r="G37" s="822"/>
      <c r="H37" s="863">
        <f>SUM(I37:K37)</f>
        <v>0</v>
      </c>
      <c r="I37" s="822"/>
      <c r="J37" s="822"/>
      <c r="K37" s="822"/>
      <c r="L37" s="861">
        <f t="shared" si="6"/>
        <v>0</v>
      </c>
      <c r="M37" s="822"/>
      <c r="N37" s="822"/>
      <c r="O37" s="822"/>
      <c r="P37" s="822"/>
      <c r="Q37" s="863">
        <f>SUM(R37:S37)</f>
        <v>0</v>
      </c>
      <c r="R37" s="822"/>
      <c r="S37" s="822"/>
      <c r="T37" s="822"/>
      <c r="U37" s="822"/>
      <c r="V37" s="822"/>
      <c r="W37" s="823"/>
      <c r="X37" s="759"/>
      <c r="Y37" s="759"/>
    </row>
    <row r="38" spans="1:25" ht="12.75">
      <c r="A38" s="773"/>
      <c r="B38" s="774"/>
      <c r="C38" s="774"/>
      <c r="D38" s="774"/>
      <c r="E38" s="774"/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74"/>
      <c r="R38" s="774"/>
      <c r="S38" s="774"/>
      <c r="T38" s="774"/>
      <c r="U38" s="774"/>
      <c r="V38" s="774"/>
      <c r="W38" s="774"/>
      <c r="X38" s="759"/>
      <c r="Y38" s="759"/>
    </row>
    <row r="39" spans="1:25" ht="12.75">
      <c r="A39" s="864" t="str">
        <f>'[2]R1.B2'!A48</f>
        <v>ответ. Лицо:  исполнитель     подпись: ____________________</v>
      </c>
      <c r="B39" s="864"/>
      <c r="C39" s="864"/>
      <c r="D39" s="864"/>
      <c r="E39" s="774"/>
      <c r="F39" s="774"/>
      <c r="G39" s="774"/>
      <c r="H39" s="774"/>
      <c r="I39" s="774"/>
      <c r="J39" s="774"/>
      <c r="K39" s="774"/>
      <c r="L39" s="774"/>
      <c r="M39" s="774"/>
      <c r="N39" s="774"/>
      <c r="O39" s="774"/>
      <c r="P39" s="774"/>
      <c r="Q39" s="774"/>
      <c r="R39" s="774"/>
      <c r="S39" s="774"/>
      <c r="T39" s="774"/>
      <c r="U39" s="774"/>
      <c r="V39" s="774"/>
      <c r="W39" s="774"/>
      <c r="X39" s="759"/>
      <c r="Y39" s="759"/>
    </row>
  </sheetData>
  <sheetProtection password="B2D8" sheet="1"/>
  <mergeCells count="30">
    <mergeCell ref="U3:Y3"/>
    <mergeCell ref="A8:A9"/>
    <mergeCell ref="B8:C8"/>
    <mergeCell ref="D8:E8"/>
    <mergeCell ref="F8:G8"/>
    <mergeCell ref="H8:I8"/>
    <mergeCell ref="V8:W8"/>
    <mergeCell ref="X8:X9"/>
    <mergeCell ref="Y8:Y9"/>
    <mergeCell ref="A23:Y23"/>
    <mergeCell ref="R8:S8"/>
    <mergeCell ref="T8:U8"/>
    <mergeCell ref="J8:K8"/>
    <mergeCell ref="L8:M8"/>
    <mergeCell ref="N8:O8"/>
    <mergeCell ref="P8:Q8"/>
    <mergeCell ref="C24:C25"/>
    <mergeCell ref="D24:D25"/>
    <mergeCell ref="E24:G24"/>
    <mergeCell ref="H24:K24"/>
    <mergeCell ref="W24:W25"/>
    <mergeCell ref="A39:D39"/>
    <mergeCell ref="L24:O24"/>
    <mergeCell ref="P24:P25"/>
    <mergeCell ref="Q24:S24"/>
    <mergeCell ref="T24:T25"/>
    <mergeCell ref="U24:U25"/>
    <mergeCell ref="V24:V25"/>
    <mergeCell ref="A24:A25"/>
    <mergeCell ref="B24:B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bjolomanuulu</dc:creator>
  <cp:keywords/>
  <dc:description/>
  <cp:lastModifiedBy>bjolomanuulu</cp:lastModifiedBy>
  <dcterms:created xsi:type="dcterms:W3CDTF">2015-04-23T06:30:38Z</dcterms:created>
  <dcterms:modified xsi:type="dcterms:W3CDTF">2023-02-08T11:00:25Z</dcterms:modified>
  <cp:category/>
  <cp:version/>
  <cp:contentType/>
  <cp:contentStatus/>
</cp:coreProperties>
</file>