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'Макро-экон'!$A$1:$I$38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<sst xmlns="http://schemas.openxmlformats.org/spreadsheetml/2006/main" count="552" uniqueCount="115">
  <si>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</si>
  <si>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</si>
  <si>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</si>
  <si>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</si>
  <si>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</si>
  <si>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</si>
  <si>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</si>
  <si>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</si>
  <si>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янв.-мар.09</t>
  </si>
  <si>
    <t>янв.-мар.10</t>
  </si>
  <si>
    <t>янв.-март.09</t>
  </si>
  <si>
    <t>янв.-март.10</t>
  </si>
  <si>
    <t>Улуттук банктын ай сайын берилщщчщ Пресс-релизи</t>
  </si>
  <si>
    <t>март,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</si>
  <si>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</si>
  <si>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</si>
  <si>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</si>
  <si>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</si>
  <si>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</si>
  <si>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</si>
  <si>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</si>
  <si>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</si>
  <si>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(млн.сом)</t>
  </si>
  <si>
    <t xml:space="preserve">2-таблица. Акча агрегаттары 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</si>
  <si>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</si>
  <si>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</si>
  <si>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</si>
  <si>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</si>
  <si>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</si>
  <si>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</si>
  <si>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</si>
  <si>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(млн. АКШ долл)</t>
  </si>
  <si>
    <t xml:space="preserve">3-таблица. Эл аралык камдар 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</si>
  <si>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</si>
  <si>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</si>
  <si>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</si>
  <si>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</si>
  <si>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</si>
  <si>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</si>
  <si>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</si>
  <si>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</si>
  <si>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Жыл ичиндеги ёсщш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</si>
  <si>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</si>
  <si>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</si>
  <si>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</si>
  <si>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</si>
  <si>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</si>
  <si>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</si>
  <si>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</si>
  <si>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</si>
  <si>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</si>
  <si>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</si>
  <si>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</si>
  <si>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</si>
  <si>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</si>
  <si>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</si>
  <si>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</si>
  <si>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</si>
  <si>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</si>
  <si>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</si>
  <si>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</si>
  <si>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</si>
  <si>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</si>
  <si>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</si>
  <si>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</si>
  <si>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</si>
  <si>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</si>
  <si>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</si>
  <si>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</si>
  <si>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</si>
  <si>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</si>
  <si>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</si>
  <si>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</si>
  <si>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</si>
  <si>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</si>
  <si>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</si>
  <si>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</si>
  <si>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</si>
  <si>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</si>
  <si>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 xml:space="preserve">9-таблица. Банктар аралык кредит рыногундагы пайыздык чендер </t>
  </si>
  <si>
    <t>(пайыздар)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</si>
  <si>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</si>
  <si>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</si>
  <si>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</si>
  <si>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</si>
  <si>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</si>
  <si>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</si>
  <si>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</si>
  <si>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</si>
  <si>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</si>
  <si>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8-таблица. МКВ аукциондору 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</si>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</sst>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69" fontId="7" fillId="0" borderId="0" xfId="0" applyNumberFormat="1" applyFont="1" applyFill="1" applyAlignment="1">
      <alignment horizontal="right" vertical="center"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2"/>
    </xf>
    <xf numFmtId="0" fontId="55" fillId="0" borderId="0" xfId="0" applyFont="1" applyAlignment="1">
      <alignment horizontal="left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1418"/>
        <c:crosses val="autoZero"/>
        <c:auto val="0"/>
        <c:lblOffset val="100"/>
        <c:tickLblSkip val="1"/>
        <c:noMultiLvlLbl val="0"/>
      </c:catAx>
      <c:valAx>
        <c:axId val="566914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2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1471477"/>
        <c:axId val="1480783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6161679"/>
        <c:axId val="58584200"/>
      </c:lineChart>
      <c:catAx>
        <c:axId val="314714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07838"/>
        <c:crosses val="autoZero"/>
        <c:auto val="0"/>
        <c:lblOffset val="100"/>
        <c:tickLblSkip val="5"/>
        <c:noMultiLvlLbl val="0"/>
      </c:catAx>
      <c:valAx>
        <c:axId val="1480783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At val="1"/>
        <c:crossBetween val="between"/>
        <c:dispUnits/>
        <c:majorUnit val="2000"/>
        <c:minorUnit val="100"/>
      </c:valAx>
      <c:catAx>
        <c:axId val="66161679"/>
        <c:scaling>
          <c:orientation val="minMax"/>
        </c:scaling>
        <c:axPos val="b"/>
        <c:delete val="1"/>
        <c:majorTickMark val="out"/>
        <c:minorTickMark val="none"/>
        <c:tickLblPos val="none"/>
        <c:crossAx val="58584200"/>
        <c:crossesAt val="39"/>
        <c:auto val="0"/>
        <c:lblOffset val="100"/>
        <c:tickLblSkip val="1"/>
        <c:noMultiLvlLbl val="0"/>
      </c:catAx>
      <c:valAx>
        <c:axId val="5858420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495753"/>
        <c:axId val="4769973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95753"/>
        <c:axId val="4769973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44387"/>
        <c:axId val="38472892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 val="autoZero"/>
        <c:auto val="0"/>
        <c:lblOffset val="100"/>
        <c:tickLblSkip val="1"/>
        <c:noMultiLvlLbl val="0"/>
      </c:catAx>
      <c:valAx>
        <c:axId val="476997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5753"/>
        <c:crossesAt val="1"/>
        <c:crossBetween val="between"/>
        <c:dispUnits/>
        <c:majorUnit val="1"/>
      </c:valAx>
      <c:catAx>
        <c:axId val="26644387"/>
        <c:scaling>
          <c:orientation val="minMax"/>
        </c:scaling>
        <c:axPos val="b"/>
        <c:delete val="1"/>
        <c:majorTickMark val="out"/>
        <c:minorTickMark val="none"/>
        <c:tickLblPos val="none"/>
        <c:crossAx val="38472892"/>
        <c:crosses val="autoZero"/>
        <c:auto val="0"/>
        <c:lblOffset val="100"/>
        <c:tickLblSkip val="1"/>
        <c:noMultiLvlLbl val="0"/>
      </c:catAx>
      <c:valAx>
        <c:axId val="384728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438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711709"/>
        <c:axId val="2929651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17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0460715"/>
        <c:axId val="2860211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07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092453"/>
        <c:axId val="3507003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94815"/>
        <c:axId val="22100152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92453"/>
        <c:crossesAt val="1"/>
        <c:crossBetween val="between"/>
        <c:dispUnits/>
        <c:majorUnit val="400"/>
      </c:valAx>
      <c:catAx>
        <c:axId val="47194815"/>
        <c:scaling>
          <c:orientation val="minMax"/>
        </c:scaling>
        <c:axPos val="b"/>
        <c:delete val="1"/>
        <c:majorTickMark val="out"/>
        <c:minorTickMark val="none"/>
        <c:tickLblPos val="none"/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9481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683641"/>
        <c:axId val="452818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836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83539"/>
        <c:axId val="439518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5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022349"/>
        <c:axId val="33302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223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972071"/>
        <c:axId val="13131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3184"/>
        <c:crosses val="autoZero"/>
        <c:auto val="1"/>
        <c:lblOffset val="100"/>
        <c:tickLblSkip val="1"/>
        <c:noMultiLvlLbl val="0"/>
      </c:catAx>
      <c:valAx>
        <c:axId val="13131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720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818657"/>
        <c:axId val="3925905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 val="autoZero"/>
        <c:auto val="0"/>
        <c:lblOffset val="100"/>
        <c:tickLblSkip val="1"/>
        <c:noMultiLvlLbl val="0"/>
      </c:catAx>
      <c:valAx>
        <c:axId val="258664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9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46"/>
    </row>
    <row r="2" spans="1:10" ht="15.7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93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30" t="s">
        <v>14</v>
      </c>
      <c r="B4" s="18"/>
      <c r="C4" s="18"/>
    </row>
    <row r="5" spans="1:6" ht="18">
      <c r="A5" s="13" t="s">
        <v>15</v>
      </c>
      <c r="B5" s="22"/>
      <c r="C5" s="22"/>
      <c r="D5" s="23"/>
      <c r="E5" s="24"/>
      <c r="F5" s="24"/>
    </row>
    <row r="6" spans="1:11" s="27" customFormat="1" ht="22.5">
      <c r="A6" s="51"/>
      <c r="B6" s="131" t="s">
        <v>16</v>
      </c>
      <c r="C6" s="52" t="s">
        <v>10</v>
      </c>
      <c r="D6" s="52" t="s">
        <v>11</v>
      </c>
      <c r="E6" s="52">
        <v>40210</v>
      </c>
      <c r="F6" s="52">
        <v>40238</v>
      </c>
      <c r="G6" s="87"/>
      <c r="H6" s="87"/>
      <c r="I6" s="87"/>
      <c r="J6" s="87"/>
      <c r="K6" s="87"/>
    </row>
    <row r="7" spans="1:11" ht="22.5">
      <c r="A7" s="132" t="s">
        <v>17</v>
      </c>
      <c r="B7" s="49">
        <v>2.3</v>
      </c>
      <c r="C7" s="49">
        <v>-1.3</v>
      </c>
      <c r="D7" s="49">
        <v>16.4</v>
      </c>
      <c r="E7" s="49">
        <v>19</v>
      </c>
      <c r="F7" s="49">
        <v>16.4</v>
      </c>
      <c r="G7" s="88"/>
      <c r="H7" s="88"/>
      <c r="I7" s="88"/>
      <c r="J7" s="88"/>
      <c r="K7" s="88"/>
    </row>
    <row r="8" spans="1:11" ht="15">
      <c r="A8" s="29" t="s">
        <v>18</v>
      </c>
      <c r="B8" s="50">
        <v>0</v>
      </c>
      <c r="C8" s="50">
        <v>0.4</v>
      </c>
      <c r="D8" s="50">
        <v>4.8</v>
      </c>
      <c r="E8" s="50">
        <v>2.46</v>
      </c>
      <c r="F8" s="50">
        <v>1</v>
      </c>
      <c r="H8" s="21"/>
      <c r="I8" s="90"/>
      <c r="J8" s="90"/>
      <c r="K8" s="90"/>
    </row>
    <row r="9" spans="1:11" ht="33.75">
      <c r="A9" s="132" t="s">
        <v>19</v>
      </c>
      <c r="B9" s="50">
        <v>0.9</v>
      </c>
      <c r="C9" s="50">
        <v>12.79</v>
      </c>
      <c r="D9" s="50">
        <v>0.85</v>
      </c>
      <c r="E9" s="50">
        <v>1</v>
      </c>
      <c r="F9" s="50">
        <v>0.85</v>
      </c>
      <c r="H9" s="21"/>
      <c r="I9" s="89"/>
      <c r="J9" s="89"/>
      <c r="K9" s="89"/>
    </row>
    <row r="10" spans="1:12" ht="22.5">
      <c r="A10" s="132" t="s">
        <v>20</v>
      </c>
      <c r="B10" s="47">
        <v>44.0917</v>
      </c>
      <c r="C10" s="48">
        <v>42.6295</v>
      </c>
      <c r="D10" s="48">
        <v>45.2203</v>
      </c>
      <c r="E10" s="48">
        <v>44.6522</v>
      </c>
      <c r="F10" s="48">
        <v>45.2203</v>
      </c>
      <c r="G10" s="95"/>
      <c r="H10" s="95"/>
      <c r="I10" s="95"/>
      <c r="J10" s="95"/>
      <c r="K10" s="95"/>
      <c r="L10" s="95"/>
    </row>
    <row r="11" spans="1:12" s="25" customFormat="1" ht="22.5">
      <c r="A11" s="132" t="s">
        <v>21</v>
      </c>
      <c r="B11" s="115">
        <v>11.856482174432557</v>
      </c>
      <c r="C11" s="126">
        <v>8.147018755343368</v>
      </c>
      <c r="D11" s="126">
        <v>2.5596654245583608</v>
      </c>
      <c r="E11" s="126">
        <v>0.84056007226738</v>
      </c>
      <c r="F11" s="126">
        <v>1.27227773771506</v>
      </c>
      <c r="G11" s="96"/>
      <c r="H11" s="96"/>
      <c r="I11" s="96"/>
      <c r="J11" s="91"/>
      <c r="K11" s="91"/>
      <c r="L11" s="91"/>
    </row>
    <row r="12" spans="1:12" s="25" customFormat="1" ht="15">
      <c r="A12" s="31"/>
      <c r="B12" s="44"/>
      <c r="C12" s="80"/>
      <c r="D12" s="94"/>
      <c r="E12" s="86"/>
      <c r="F12" s="86"/>
      <c r="G12" s="21"/>
      <c r="I12" s="26"/>
      <c r="J12" s="26"/>
      <c r="K12" s="47"/>
      <c r="L12" s="96"/>
    </row>
    <row r="13" spans="1:19" s="25" customFormat="1" ht="15">
      <c r="A13" s="130" t="s">
        <v>23</v>
      </c>
      <c r="B13" s="44"/>
      <c r="C13" s="44"/>
      <c r="D13" s="44"/>
      <c r="E13" s="44"/>
      <c r="F13" s="44"/>
      <c r="G13" s="21"/>
      <c r="I13" s="26"/>
      <c r="J13" s="26"/>
      <c r="L13" s="97"/>
      <c r="M13" s="97"/>
      <c r="N13" s="97"/>
      <c r="O13" s="97"/>
      <c r="P13" s="97"/>
      <c r="Q13" s="97"/>
      <c r="R13" s="97"/>
      <c r="S13" s="97"/>
    </row>
    <row r="14" spans="1:10" s="25" customFormat="1" ht="15">
      <c r="A14" s="133" t="s">
        <v>22</v>
      </c>
      <c r="B14" s="44"/>
      <c r="C14" s="44"/>
      <c r="D14" s="44"/>
      <c r="E14" s="44"/>
      <c r="F14" s="44"/>
      <c r="G14" s="21"/>
      <c r="I14" s="26"/>
      <c r="J14" s="26"/>
    </row>
    <row r="15" spans="1:10" s="25" customFormat="1" ht="33.75">
      <c r="A15" s="53"/>
      <c r="B15" s="56" t="s">
        <v>6</v>
      </c>
      <c r="C15" s="55">
        <v>39873</v>
      </c>
      <c r="D15" s="55">
        <v>39904</v>
      </c>
      <c r="E15" s="55">
        <v>40179</v>
      </c>
      <c r="F15" s="55">
        <v>40238</v>
      </c>
      <c r="G15" s="55">
        <v>40269</v>
      </c>
      <c r="H15" s="134" t="s">
        <v>24</v>
      </c>
      <c r="I15" s="134" t="s">
        <v>25</v>
      </c>
      <c r="J15" s="39"/>
    </row>
    <row r="16" spans="1:10" s="25" customFormat="1" ht="15">
      <c r="A16" s="132" t="s">
        <v>26</v>
      </c>
      <c r="B16" s="71">
        <v>30803.2785</v>
      </c>
      <c r="C16" s="71">
        <v>25767.7918</v>
      </c>
      <c r="D16" s="71">
        <v>25777.8544</v>
      </c>
      <c r="E16" s="71">
        <v>35738.69414187</v>
      </c>
      <c r="F16" s="71">
        <v>33413.5482</v>
      </c>
      <c r="G16" s="71">
        <v>34510.1496</v>
      </c>
      <c r="H16" s="111">
        <f>G16-F16</f>
        <v>1096.6013999999996</v>
      </c>
      <c r="I16" s="111">
        <f>G16-E16</f>
        <v>-1228.5445418700037</v>
      </c>
      <c r="J16" s="28"/>
    </row>
    <row r="17" spans="1:10" s="25" customFormat="1" ht="15">
      <c r="A17" s="132" t="s">
        <v>27</v>
      </c>
      <c r="B17" s="71">
        <v>34541.7765</v>
      </c>
      <c r="C17" s="71">
        <v>29983.9803</v>
      </c>
      <c r="D17" s="71">
        <v>29616.1228</v>
      </c>
      <c r="E17" s="71">
        <v>41060.6524</v>
      </c>
      <c r="F17" s="71">
        <v>39560.1541</v>
      </c>
      <c r="G17" s="71">
        <v>39355.1778</v>
      </c>
      <c r="H17" s="111">
        <f>G17-F17</f>
        <v>-204.97630000000208</v>
      </c>
      <c r="I17" s="111">
        <f>G17-E17</f>
        <v>-1705.4746000000014</v>
      </c>
      <c r="J17" s="28"/>
    </row>
    <row r="18" spans="1:10" s="25" customFormat="1" ht="15">
      <c r="A18" s="132" t="s">
        <v>28</v>
      </c>
      <c r="B18" s="71">
        <v>48453.18036</v>
      </c>
      <c r="C18" s="71">
        <v>41473.40363502</v>
      </c>
      <c r="D18" s="71">
        <v>41122.33203311</v>
      </c>
      <c r="E18" s="71">
        <v>58347.24441854001</v>
      </c>
      <c r="F18" s="71">
        <v>53991.16417696</v>
      </c>
      <c r="G18" s="71">
        <v>56333.376692130005</v>
      </c>
      <c r="H18" s="111">
        <f>G18-F18</f>
        <v>2342.212515170002</v>
      </c>
      <c r="I18" s="111">
        <f>G18-E18</f>
        <v>-2013.8677264100043</v>
      </c>
      <c r="J18" s="28"/>
    </row>
    <row r="19" spans="1:10" s="25" customFormat="1" ht="22.5">
      <c r="A19" s="135" t="s">
        <v>29</v>
      </c>
      <c r="B19" s="125">
        <v>24.14920919908429</v>
      </c>
      <c r="C19" s="125">
        <v>24.135038073055114</v>
      </c>
      <c r="D19" s="125">
        <v>24.034589392044374</v>
      </c>
      <c r="E19" s="125">
        <v>24.190570625236205</v>
      </c>
      <c r="F19" s="125">
        <v>24.627554480771938</v>
      </c>
      <c r="G19" s="125">
        <v>25.0119131976187</v>
      </c>
      <c r="H19" s="117"/>
      <c r="I19" s="117"/>
      <c r="J19" s="27"/>
    </row>
    <row r="20" spans="1:10" s="25" customFormat="1" ht="15">
      <c r="A20" s="58"/>
      <c r="B20" s="125"/>
      <c r="C20" s="125"/>
      <c r="D20" s="125"/>
      <c r="E20" s="125"/>
      <c r="F20" s="125"/>
      <c r="G20" s="125"/>
      <c r="H20" s="117"/>
      <c r="I20" s="117"/>
      <c r="J20" s="27"/>
    </row>
    <row r="21" spans="1:10" s="25" customFormat="1" ht="15" customHeight="1">
      <c r="A21" s="136" t="s">
        <v>30</v>
      </c>
      <c r="B21" s="136"/>
      <c r="C21" s="136"/>
      <c r="D21" s="136"/>
      <c r="E21" s="136"/>
      <c r="F21" s="136"/>
      <c r="G21" s="136"/>
      <c r="H21" s="136"/>
      <c r="I21" s="136"/>
      <c r="J21" s="27"/>
    </row>
    <row r="23" spans="1:6" s="35" customFormat="1" ht="12.75">
      <c r="A23" s="137" t="s">
        <v>32</v>
      </c>
      <c r="B23" s="37"/>
      <c r="C23" s="38"/>
      <c r="D23" s="38"/>
      <c r="E23" s="42"/>
      <c r="F23" s="43"/>
    </row>
    <row r="24" spans="1:6" s="35" customFormat="1" ht="12.75">
      <c r="A24" s="138" t="s">
        <v>31</v>
      </c>
      <c r="B24" s="37"/>
      <c r="C24" s="38"/>
      <c r="D24" s="38"/>
      <c r="E24" s="42"/>
      <c r="F24" s="43"/>
    </row>
    <row r="25" spans="1:10" s="35" customFormat="1" ht="33.75">
      <c r="A25" s="53"/>
      <c r="B25" s="56" t="s">
        <v>6</v>
      </c>
      <c r="C25" s="55">
        <v>39873</v>
      </c>
      <c r="D25" s="55">
        <v>39904</v>
      </c>
      <c r="E25" s="55">
        <v>40179</v>
      </c>
      <c r="F25" s="55">
        <v>40238</v>
      </c>
      <c r="G25" s="55">
        <v>40269</v>
      </c>
      <c r="H25" s="134" t="s">
        <v>24</v>
      </c>
      <c r="I25" s="134" t="s">
        <v>25</v>
      </c>
      <c r="J25" s="39"/>
    </row>
    <row r="26" spans="1:10" s="36" customFormat="1" ht="12.75">
      <c r="A26" s="132" t="s">
        <v>33</v>
      </c>
      <c r="B26" s="116">
        <v>1224.62</v>
      </c>
      <c r="C26" s="116">
        <v>1033.15</v>
      </c>
      <c r="D26" s="116">
        <v>1046.63</v>
      </c>
      <c r="E26" s="116">
        <v>1588.18</v>
      </c>
      <c r="F26" s="116">
        <v>1563.68</v>
      </c>
      <c r="G26" s="116">
        <v>1620.59</v>
      </c>
      <c r="H26" s="111">
        <f>G26-F26</f>
        <v>56.909999999999854</v>
      </c>
      <c r="I26" s="111">
        <f>G26-E26</f>
        <v>32.409999999999854</v>
      </c>
      <c r="J26" s="75"/>
    </row>
    <row r="28" spans="1:2" s="2" customFormat="1" ht="12.75">
      <c r="A28" s="130" t="s">
        <v>34</v>
      </c>
      <c r="B28" s="1"/>
    </row>
    <row r="29" spans="2:3" s="2" customFormat="1" ht="15">
      <c r="B29" s="19"/>
      <c r="C29" s="19"/>
    </row>
    <row r="30" spans="1:10" s="2" customFormat="1" ht="33.75">
      <c r="A30" s="57"/>
      <c r="B30" s="56" t="s">
        <v>6</v>
      </c>
      <c r="C30" s="55">
        <v>39873</v>
      </c>
      <c r="D30" s="55">
        <v>39904</v>
      </c>
      <c r="E30" s="55">
        <v>40179</v>
      </c>
      <c r="F30" s="55">
        <v>40238</v>
      </c>
      <c r="G30" s="55">
        <v>40269</v>
      </c>
      <c r="H30" s="134" t="s">
        <v>24</v>
      </c>
      <c r="I30" s="134" t="s">
        <v>25</v>
      </c>
      <c r="J30" s="39"/>
    </row>
    <row r="31" spans="1:18" s="2" customFormat="1" ht="33.75">
      <c r="A31" s="139" t="s">
        <v>35</v>
      </c>
      <c r="B31" s="4">
        <v>39.4181</v>
      </c>
      <c r="C31" s="4">
        <v>41.162</v>
      </c>
      <c r="D31" s="4">
        <v>42.6295</v>
      </c>
      <c r="E31" s="4">
        <v>44.09169253365973</v>
      </c>
      <c r="F31" s="4">
        <v>44.6522</v>
      </c>
      <c r="G31" s="4">
        <v>45.2498</v>
      </c>
      <c r="H31" s="118">
        <f>G31/F31-1</f>
        <v>0.013383439113862305</v>
      </c>
      <c r="I31" s="118">
        <f>G31/E31-1</f>
        <v>0.026265888193250042</v>
      </c>
      <c r="J31" s="15"/>
      <c r="K31" s="3"/>
      <c r="L31" s="45"/>
      <c r="M31" s="9"/>
      <c r="N31" s="9"/>
      <c r="O31" s="9"/>
      <c r="P31" s="9"/>
      <c r="Q31" s="9"/>
      <c r="R31" s="9"/>
    </row>
    <row r="32" spans="1:18" s="2" customFormat="1" ht="33.75">
      <c r="A32" s="139" t="s">
        <v>36</v>
      </c>
      <c r="B32" s="4">
        <v>39.5934</v>
      </c>
      <c r="C32" s="4">
        <v>41.1976</v>
      </c>
      <c r="D32" s="4">
        <v>42.65</v>
      </c>
      <c r="E32" s="4">
        <v>44.0742</v>
      </c>
      <c r="F32" s="4">
        <v>44.6934</v>
      </c>
      <c r="G32" s="4">
        <v>45.2631</v>
      </c>
      <c r="H32" s="118">
        <f>G32/F32-1</f>
        <v>0.0127468485279707</v>
      </c>
      <c r="I32" s="118">
        <f>G32/E32-1</f>
        <v>0.026974964945478463</v>
      </c>
      <c r="J32" s="15"/>
      <c r="K32" s="3"/>
      <c r="L32" s="45"/>
      <c r="M32" s="9"/>
      <c r="N32" s="9"/>
      <c r="O32" s="9"/>
      <c r="P32" s="9"/>
      <c r="Q32" s="9"/>
      <c r="R32" s="9"/>
    </row>
    <row r="33" spans="1:18" s="2" customFormat="1" ht="33.75">
      <c r="A33" s="139" t="s">
        <v>37</v>
      </c>
      <c r="B33" s="4">
        <v>1.3988</v>
      </c>
      <c r="C33" s="4">
        <v>1.2668</v>
      </c>
      <c r="D33" s="4">
        <v>1.3233</v>
      </c>
      <c r="E33" s="4">
        <v>1.4316</v>
      </c>
      <c r="F33" s="4">
        <v>1.3557</v>
      </c>
      <c r="G33" s="4">
        <v>1.3581</v>
      </c>
      <c r="H33" s="118">
        <f>G33/F33-1</f>
        <v>0.0017703031644169531</v>
      </c>
      <c r="I33" s="118">
        <f>G33/E33-1</f>
        <v>-0.051341156747694794</v>
      </c>
      <c r="J33" s="15"/>
      <c r="K33" s="3"/>
      <c r="L33" s="9"/>
      <c r="M33" s="9"/>
      <c r="N33" s="9"/>
      <c r="O33" s="9"/>
      <c r="P33" s="9"/>
      <c r="Q33" s="9"/>
      <c r="R33" s="9"/>
    </row>
    <row r="34" spans="1:18" s="2" customFormat="1" ht="33.75">
      <c r="A34" s="139" t="s">
        <v>38</v>
      </c>
      <c r="B34" s="4"/>
      <c r="C34" s="4"/>
      <c r="D34" s="4"/>
      <c r="E34" s="4"/>
      <c r="F34" s="4"/>
      <c r="G34" s="4"/>
      <c r="H34" s="118"/>
      <c r="I34" s="118"/>
      <c r="J34" s="15"/>
      <c r="K34" s="3"/>
      <c r="L34" s="9"/>
      <c r="M34" s="9"/>
      <c r="N34" s="9"/>
      <c r="O34" s="9"/>
      <c r="P34" s="9"/>
      <c r="Q34" s="9"/>
      <c r="R34" s="9"/>
    </row>
    <row r="35" spans="1:18" s="2" customFormat="1" ht="22.5">
      <c r="A35" s="140" t="s">
        <v>39</v>
      </c>
      <c r="B35" s="4">
        <v>39.7217</v>
      </c>
      <c r="C35" s="4">
        <v>41.16549660672114</v>
      </c>
      <c r="D35" s="4">
        <v>42.44955149387461</v>
      </c>
      <c r="E35" s="4">
        <v>44.2341</v>
      </c>
      <c r="F35" s="4">
        <v>44.649834451652175</v>
      </c>
      <c r="G35" s="4">
        <v>45.2558</v>
      </c>
      <c r="H35" s="118">
        <f>G35/F35-1</f>
        <v>0.013571507168833374</v>
      </c>
      <c r="I35" s="118">
        <f>G35/E35-1</f>
        <v>0.023097565000757436</v>
      </c>
      <c r="J35" s="15"/>
      <c r="K35" s="11"/>
      <c r="L35" s="45"/>
      <c r="M35" s="9"/>
      <c r="N35" s="9"/>
      <c r="O35" s="9"/>
      <c r="P35" s="9"/>
      <c r="Q35" s="9"/>
      <c r="R35" s="9"/>
    </row>
    <row r="36" spans="1:18" s="2" customFormat="1" ht="11.25">
      <c r="A36" s="140" t="s">
        <v>3</v>
      </c>
      <c r="B36" s="4">
        <v>55.2291</v>
      </c>
      <c r="C36" s="4">
        <v>52.53605993498578</v>
      </c>
      <c r="D36" s="4">
        <v>56.09104087663486</v>
      </c>
      <c r="E36" s="4">
        <v>63.9915</v>
      </c>
      <c r="F36" s="4">
        <v>60.54815811564861</v>
      </c>
      <c r="G36" s="4">
        <v>60.8306</v>
      </c>
      <c r="H36" s="118">
        <f>G36/F36-1</f>
        <v>0.004664747750243947</v>
      </c>
      <c r="I36" s="118">
        <f>G36/E36-1</f>
        <v>-0.049395622856160615</v>
      </c>
      <c r="J36" s="15"/>
      <c r="L36" s="45"/>
      <c r="M36" s="9"/>
      <c r="N36" s="9"/>
      <c r="O36" s="9"/>
      <c r="P36" s="9"/>
      <c r="Q36" s="9"/>
      <c r="R36" s="9"/>
    </row>
    <row r="37" spans="1:18" s="2" customFormat="1" ht="11.25">
      <c r="A37" s="140" t="s">
        <v>4</v>
      </c>
      <c r="B37" s="4">
        <v>1.2903</v>
      </c>
      <c r="C37" s="4">
        <v>1.1572698492890487</v>
      </c>
      <c r="D37" s="4">
        <v>1.2526835460212686</v>
      </c>
      <c r="E37" s="4">
        <v>1.4394</v>
      </c>
      <c r="F37" s="4">
        <v>1.4910056325264587</v>
      </c>
      <c r="G37" s="4">
        <v>1.5328</v>
      </c>
      <c r="H37" s="118">
        <f>G37/F37-1</f>
        <v>0.028030992346234296</v>
      </c>
      <c r="I37" s="118">
        <f>G37/E37-1</f>
        <v>0.06488814783937746</v>
      </c>
      <c r="J37" s="15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40</v>
      </c>
      <c r="B38" s="4">
        <v>0.324657923963241</v>
      </c>
      <c r="C38" s="4">
        <v>0.27372469102458546</v>
      </c>
      <c r="D38" s="4">
        <v>0.2805594714454743</v>
      </c>
      <c r="E38" s="4">
        <v>0.2954</v>
      </c>
      <c r="F38" s="4">
        <v>0.303083209565806</v>
      </c>
      <c r="G38" s="4">
        <v>0.307</v>
      </c>
      <c r="H38" s="118">
        <f>G38/F38-1</f>
        <v>0.012923152159452167</v>
      </c>
      <c r="I38" s="118">
        <f>G38/E38-1</f>
        <v>0.039268788083953954</v>
      </c>
      <c r="J38" s="15"/>
      <c r="L38" s="45"/>
      <c r="M38" s="10"/>
      <c r="N38" s="10"/>
      <c r="O38" s="10"/>
      <c r="P38" s="10"/>
      <c r="Q38" s="10"/>
      <c r="R38" s="10"/>
    </row>
  </sheetData>
  <sheetProtection/>
  <mergeCells count="3">
    <mergeCell ref="A1:I1"/>
    <mergeCell ref="A2:I2"/>
    <mergeCell ref="A21:I2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9">
      <selection activeCell="A29" sqref="A29: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0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J3" s="78"/>
      <c r="K3" s="78"/>
    </row>
    <row r="4" spans="1:9" ht="25.5">
      <c r="A4" s="142" t="s">
        <v>43</v>
      </c>
      <c r="B4" s="73">
        <f>B6+B7</f>
        <v>288.75</v>
      </c>
      <c r="C4" s="73">
        <f>C6+C7</f>
        <v>162.95</v>
      </c>
      <c r="D4" s="73">
        <f>D6+D7</f>
        <v>55.949999999999996</v>
      </c>
      <c r="E4" s="73">
        <f>E6+E7</f>
        <v>22.35</v>
      </c>
      <c r="F4" s="73">
        <f>F6+F7</f>
        <v>19.9</v>
      </c>
      <c r="G4" s="74">
        <f>F4-E4</f>
        <v>-2.450000000000003</v>
      </c>
      <c r="H4" s="74">
        <f>D4-C4</f>
        <v>-107</v>
      </c>
      <c r="I4" s="77"/>
    </row>
    <row r="5" spans="1:10" ht="12.75">
      <c r="A5" s="143" t="s">
        <v>44</v>
      </c>
      <c r="B5" s="70">
        <f>B6-B7</f>
        <v>-155.14999999999998</v>
      </c>
      <c r="C5" s="70">
        <f>C6-C7</f>
        <v>-149.05</v>
      </c>
      <c r="D5" s="70">
        <f>D6-D7</f>
        <v>-52.35</v>
      </c>
      <c r="E5" s="70">
        <f>E6-E7</f>
        <v>-18.75</v>
      </c>
      <c r="F5" s="70">
        <f>F6-F7</f>
        <v>-19.9</v>
      </c>
      <c r="G5" s="111">
        <f>F5-E5</f>
        <v>-1.1499999999999986</v>
      </c>
      <c r="H5" s="127">
        <f>D5-C5</f>
        <v>96.70000000000002</v>
      </c>
      <c r="I5" s="77"/>
      <c r="J5" s="124"/>
    </row>
    <row r="6" spans="1:10" ht="12.75">
      <c r="A6" s="144" t="s">
        <v>45</v>
      </c>
      <c r="B6" s="71">
        <v>66.8</v>
      </c>
      <c r="C6" s="71">
        <v>6.95</v>
      </c>
      <c r="D6" s="71">
        <v>1.8</v>
      </c>
      <c r="E6" s="71">
        <v>1.8</v>
      </c>
      <c r="F6" s="71">
        <v>0</v>
      </c>
      <c r="G6" s="111">
        <f>F6-E6</f>
        <v>-1.8</v>
      </c>
      <c r="H6" s="111">
        <f>D6-C6</f>
        <v>-5.15</v>
      </c>
      <c r="I6" s="77"/>
      <c r="J6" s="79"/>
    </row>
    <row r="7" spans="1:10" ht="12.75">
      <c r="A7" s="144" t="s">
        <v>46</v>
      </c>
      <c r="B7" s="71">
        <v>221.95</v>
      </c>
      <c r="C7" s="71">
        <v>156</v>
      </c>
      <c r="D7" s="71">
        <v>54.15</v>
      </c>
      <c r="E7" s="71">
        <v>20.55</v>
      </c>
      <c r="F7" s="71">
        <v>19.9</v>
      </c>
      <c r="G7" s="111">
        <f>F7-E7</f>
        <v>-0.6500000000000021</v>
      </c>
      <c r="H7" s="111">
        <f>D7-C7</f>
        <v>-101.85</v>
      </c>
      <c r="I7" s="123"/>
      <c r="J7" s="79"/>
    </row>
    <row r="8" spans="1:10" ht="12.75">
      <c r="A8" s="143" t="s">
        <v>47</v>
      </c>
      <c r="B8" s="71" t="s">
        <v>0</v>
      </c>
      <c r="C8" s="71" t="s">
        <v>0</v>
      </c>
      <c r="D8" s="73" t="s">
        <v>0</v>
      </c>
      <c r="E8" s="73" t="s">
        <v>0</v>
      </c>
      <c r="F8" s="73" t="s">
        <v>0</v>
      </c>
      <c r="G8" s="72" t="s">
        <v>0</v>
      </c>
      <c r="H8" s="72" t="s">
        <v>0</v>
      </c>
      <c r="I8" s="77"/>
      <c r="J8" s="76"/>
    </row>
    <row r="9" spans="3:4" ht="11.25">
      <c r="C9" s="77"/>
      <c r="D9" s="77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5"/>
    </row>
    <row r="12" spans="1:8" ht="33.75">
      <c r="A12" s="54"/>
      <c r="B12" s="131" t="s">
        <v>16</v>
      </c>
      <c r="C12" s="52" t="s">
        <v>8</v>
      </c>
      <c r="D12" s="52" t="s">
        <v>9</v>
      </c>
      <c r="E12" s="52">
        <v>40210</v>
      </c>
      <c r="F12" s="52">
        <v>40238</v>
      </c>
      <c r="G12" s="134" t="s">
        <v>24</v>
      </c>
      <c r="H12" s="134" t="s">
        <v>41</v>
      </c>
    </row>
    <row r="13" spans="1:9" ht="22.5">
      <c r="A13" s="146" t="s">
        <v>50</v>
      </c>
      <c r="B13" s="73">
        <f>+B14+B17</f>
        <v>1192.64361</v>
      </c>
      <c r="C13" s="73">
        <f>+C14+C17</f>
        <v>562.14361</v>
      </c>
      <c r="D13" s="73">
        <f>+D17</f>
        <v>550</v>
      </c>
      <c r="E13" s="73" t="s">
        <v>0</v>
      </c>
      <c r="F13" s="73">
        <f>+F17</f>
        <v>350</v>
      </c>
      <c r="G13" s="74">
        <f>F13</f>
        <v>350</v>
      </c>
      <c r="H13" s="74">
        <f>D13-C13</f>
        <v>-12.143609999999967</v>
      </c>
      <c r="I13" s="74"/>
    </row>
    <row r="14" spans="1:10" ht="11.25">
      <c r="A14" s="147" t="s">
        <v>51</v>
      </c>
      <c r="B14" s="70">
        <f>SUM(B15:B16)</f>
        <v>556.81236</v>
      </c>
      <c r="C14" s="70">
        <f>SUM(C15:C16)</f>
        <v>556.81236</v>
      </c>
      <c r="D14" s="71" t="s">
        <v>0</v>
      </c>
      <c r="E14" s="114" t="s">
        <v>0</v>
      </c>
      <c r="F14" s="71" t="s">
        <v>0</v>
      </c>
      <c r="G14" s="111" t="s">
        <v>0</v>
      </c>
      <c r="H14" s="111">
        <f>-C14</f>
        <v>-556.81236</v>
      </c>
      <c r="I14" s="72"/>
      <c r="J14" s="9"/>
    </row>
    <row r="15" spans="1:10" ht="11.25">
      <c r="A15" s="148" t="s">
        <v>45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111" t="s">
        <v>0</v>
      </c>
      <c r="H15" s="111" t="s">
        <v>0</v>
      </c>
      <c r="I15" s="72"/>
      <c r="J15" s="9"/>
    </row>
    <row r="16" spans="1:10" ht="11.25">
      <c r="A16" s="148" t="s">
        <v>46</v>
      </c>
      <c r="B16" s="71">
        <v>556.81236</v>
      </c>
      <c r="C16" s="71">
        <v>556.81236</v>
      </c>
      <c r="D16" s="71" t="s">
        <v>0</v>
      </c>
      <c r="E16" s="73" t="s">
        <v>0</v>
      </c>
      <c r="F16" s="71" t="s">
        <v>0</v>
      </c>
      <c r="G16" s="111" t="s">
        <v>0</v>
      </c>
      <c r="H16" s="111">
        <f>-C16</f>
        <v>-556.81236</v>
      </c>
      <c r="I16" s="72"/>
      <c r="J16" s="9"/>
    </row>
    <row r="17" spans="1:10" ht="11.25">
      <c r="A17" s="147" t="s">
        <v>52</v>
      </c>
      <c r="B17" s="71">
        <v>635.83125</v>
      </c>
      <c r="C17" s="71">
        <v>5.33125</v>
      </c>
      <c r="D17" s="71">
        <v>550</v>
      </c>
      <c r="E17" s="114" t="s">
        <v>0</v>
      </c>
      <c r="F17" s="71">
        <v>350</v>
      </c>
      <c r="G17" s="111">
        <f>F17</f>
        <v>350</v>
      </c>
      <c r="H17" s="111">
        <f>D17-C17</f>
        <v>544.66875</v>
      </c>
      <c r="I17" s="72"/>
      <c r="J17" s="11"/>
    </row>
    <row r="18" spans="1:10" ht="11.25">
      <c r="A18" s="147" t="s">
        <v>53</v>
      </c>
      <c r="B18" s="73" t="s">
        <v>0</v>
      </c>
      <c r="C18" s="73" t="s">
        <v>0</v>
      </c>
      <c r="D18" s="73" t="s">
        <v>0</v>
      </c>
      <c r="E18" s="73" t="s">
        <v>0</v>
      </c>
      <c r="F18" s="73" t="s">
        <v>0</v>
      </c>
      <c r="G18" s="73" t="s">
        <v>0</v>
      </c>
      <c r="H18" s="73" t="s">
        <v>0</v>
      </c>
      <c r="I18" s="72"/>
      <c r="J18" s="11"/>
    </row>
    <row r="19" spans="1:10" ht="22.5">
      <c r="A19" s="146" t="s">
        <v>54</v>
      </c>
      <c r="B19" s="32"/>
      <c r="C19" s="32"/>
      <c r="D19" s="32"/>
      <c r="E19" s="32"/>
      <c r="F19" s="32"/>
      <c r="G19" s="74"/>
      <c r="H19" s="74"/>
      <c r="I19" s="33"/>
      <c r="J19" s="11"/>
    </row>
    <row r="20" spans="1:10" ht="22.5">
      <c r="A20" s="147" t="s">
        <v>55</v>
      </c>
      <c r="B20" s="32">
        <v>0.9</v>
      </c>
      <c r="C20" s="32">
        <v>12.79</v>
      </c>
      <c r="D20" s="32">
        <v>0.85</v>
      </c>
      <c r="E20" s="32">
        <v>1</v>
      </c>
      <c r="F20" s="32">
        <v>0.85</v>
      </c>
      <c r="G20" s="111">
        <f>F20-E20</f>
        <v>-0.15000000000000002</v>
      </c>
      <c r="H20" s="111">
        <f>D20-C20</f>
        <v>-11.94</v>
      </c>
      <c r="I20" s="33"/>
      <c r="J20" s="11"/>
    </row>
    <row r="21" spans="1:10" ht="11.25">
      <c r="A21" s="147" t="s">
        <v>56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3"/>
      <c r="J21" s="11"/>
    </row>
    <row r="22" spans="1:10" ht="11.25">
      <c r="A22" s="147" t="s">
        <v>57</v>
      </c>
      <c r="B22" s="32">
        <v>13.31</v>
      </c>
      <c r="C22" s="32">
        <v>13.31</v>
      </c>
      <c r="D22" s="32" t="s">
        <v>0</v>
      </c>
      <c r="E22" s="32" t="s">
        <v>0</v>
      </c>
      <c r="F22" s="32" t="s">
        <v>0</v>
      </c>
      <c r="G22" s="30" t="s">
        <v>0</v>
      </c>
      <c r="H22" s="30" t="s">
        <v>0</v>
      </c>
      <c r="I22" s="33"/>
      <c r="J22" s="11"/>
    </row>
    <row r="23" spans="1:10" ht="22.5">
      <c r="A23" s="147" t="s">
        <v>58</v>
      </c>
      <c r="B23" s="32">
        <f>B20*1.2</f>
        <v>1.08</v>
      </c>
      <c r="C23" s="32">
        <f>C20*1.2</f>
        <v>15.347999999999999</v>
      </c>
      <c r="D23" s="32">
        <f>D20*1.2</f>
        <v>1.02</v>
      </c>
      <c r="E23" s="32">
        <f>E20*1.2</f>
        <v>1.2</v>
      </c>
      <c r="F23" s="32">
        <f>F20*1.2</f>
        <v>1.02</v>
      </c>
      <c r="G23" s="111">
        <f>F23-E23</f>
        <v>-0.17999999999999994</v>
      </c>
      <c r="H23" s="111">
        <f>D23-C23</f>
        <v>-14.328</v>
      </c>
      <c r="I23" s="33"/>
      <c r="J23" s="11"/>
    </row>
    <row r="24" spans="1:10" ht="11.25">
      <c r="A24" s="147" t="s">
        <v>53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J24" s="11"/>
    </row>
    <row r="26" spans="1:2" ht="12.75">
      <c r="A26" s="130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4"/>
      <c r="B28" s="131" t="s">
        <v>16</v>
      </c>
      <c r="C28" s="52" t="s">
        <v>8</v>
      </c>
      <c r="D28" s="52" t="s">
        <v>9</v>
      </c>
      <c r="E28" s="52">
        <v>40210</v>
      </c>
      <c r="F28" s="52">
        <v>40238</v>
      </c>
      <c r="G28" s="134" t="s">
        <v>24</v>
      </c>
      <c r="H28" s="134" t="s">
        <v>41</v>
      </c>
    </row>
    <row r="29" spans="1:15" ht="33.75">
      <c r="A29" s="146" t="s">
        <v>60</v>
      </c>
      <c r="B29" s="98">
        <v>24680</v>
      </c>
      <c r="C29" s="98">
        <v>6340</v>
      </c>
      <c r="D29" s="98">
        <v>5460</v>
      </c>
      <c r="E29" s="98">
        <v>1680</v>
      </c>
      <c r="F29" s="98">
        <v>2100</v>
      </c>
      <c r="G29" s="74">
        <f>F29-E29</f>
        <v>420</v>
      </c>
      <c r="H29" s="74">
        <f>D29-C29</f>
        <v>-880</v>
      </c>
      <c r="I29" s="9"/>
      <c r="M29" s="112"/>
      <c r="N29" s="112"/>
      <c r="O29" s="112"/>
    </row>
    <row r="30" spans="1:15" ht="11.25">
      <c r="A30" s="150" t="s">
        <v>61</v>
      </c>
      <c r="B30" s="105">
        <v>6360</v>
      </c>
      <c r="C30" s="105">
        <v>1420</v>
      </c>
      <c r="D30" s="105">
        <v>1200</v>
      </c>
      <c r="E30" s="105">
        <v>400</v>
      </c>
      <c r="F30" s="105">
        <v>500</v>
      </c>
      <c r="G30" s="111">
        <f aca="true" t="shared" si="0" ref="G30:G50">F30-E30</f>
        <v>100</v>
      </c>
      <c r="H30" s="111">
        <f aca="true" t="shared" si="1" ref="H30:H50">D30-C30</f>
        <v>-220</v>
      </c>
      <c r="I30" s="9"/>
      <c r="M30" s="112"/>
      <c r="N30" s="112"/>
      <c r="O30" s="112"/>
    </row>
    <row r="31" spans="1:15" ht="11.25">
      <c r="A31" s="150" t="s">
        <v>62</v>
      </c>
      <c r="B31" s="105">
        <v>8470</v>
      </c>
      <c r="C31" s="105">
        <v>2150</v>
      </c>
      <c r="D31" s="105">
        <v>1320</v>
      </c>
      <c r="E31" s="105">
        <v>400</v>
      </c>
      <c r="F31" s="105">
        <v>500</v>
      </c>
      <c r="G31" s="111">
        <f t="shared" si="0"/>
        <v>100</v>
      </c>
      <c r="H31" s="111">
        <f t="shared" si="1"/>
        <v>-830</v>
      </c>
      <c r="I31" s="9"/>
      <c r="M31" s="112"/>
      <c r="N31" s="112"/>
      <c r="O31" s="112"/>
    </row>
    <row r="32" spans="1:15" ht="11.25">
      <c r="A32" s="150" t="s">
        <v>63</v>
      </c>
      <c r="B32" s="105">
        <v>9310</v>
      </c>
      <c r="C32" s="105">
        <v>2230</v>
      </c>
      <c r="D32" s="105">
        <v>2940</v>
      </c>
      <c r="E32" s="105">
        <v>880</v>
      </c>
      <c r="F32" s="105">
        <v>1100</v>
      </c>
      <c r="G32" s="111">
        <f t="shared" si="0"/>
        <v>220</v>
      </c>
      <c r="H32" s="111">
        <f t="shared" si="1"/>
        <v>710</v>
      </c>
      <c r="I32" s="9"/>
      <c r="M32" s="112"/>
      <c r="N32" s="112"/>
      <c r="O32" s="112"/>
    </row>
    <row r="33" spans="1:15" ht="11.25">
      <c r="A33" s="150" t="s">
        <v>64</v>
      </c>
      <c r="B33" s="105">
        <v>540</v>
      </c>
      <c r="C33" s="105">
        <v>540</v>
      </c>
      <c r="D33" s="106">
        <v>0</v>
      </c>
      <c r="E33" s="106">
        <v>0</v>
      </c>
      <c r="F33" s="106">
        <v>0</v>
      </c>
      <c r="G33" s="106">
        <v>0</v>
      </c>
      <c r="H33" s="111">
        <f>D33-C33</f>
        <v>-540</v>
      </c>
      <c r="I33" s="9"/>
      <c r="M33" s="112"/>
      <c r="N33" s="112"/>
      <c r="O33" s="112"/>
    </row>
    <row r="34" spans="1:15" ht="11.25">
      <c r="A34" s="150" t="s">
        <v>65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9"/>
      <c r="M34" s="112"/>
      <c r="N34" s="112"/>
      <c r="O34" s="112"/>
    </row>
    <row r="35" spans="1:15" ht="33.75">
      <c r="A35" s="146" t="s">
        <v>66</v>
      </c>
      <c r="B35" s="107">
        <v>31666.64</v>
      </c>
      <c r="C35" s="107">
        <v>6590.9</v>
      </c>
      <c r="D35" s="107">
        <v>7773.6</v>
      </c>
      <c r="E35" s="107">
        <v>3149.4</v>
      </c>
      <c r="F35" s="107">
        <v>2722.6</v>
      </c>
      <c r="G35" s="74">
        <f t="shared" si="0"/>
        <v>-426.8000000000002</v>
      </c>
      <c r="H35" s="74">
        <f t="shared" si="1"/>
        <v>1182.7000000000007</v>
      </c>
      <c r="I35" s="9"/>
      <c r="M35" s="112"/>
      <c r="N35" s="112"/>
      <c r="O35" s="112"/>
    </row>
    <row r="36" spans="1:15" ht="11.25">
      <c r="A36" s="150" t="s">
        <v>61</v>
      </c>
      <c r="B36" s="105">
        <v>7049.91</v>
      </c>
      <c r="C36" s="105">
        <v>1199.87</v>
      </c>
      <c r="D36" s="105">
        <v>2194.5</v>
      </c>
      <c r="E36" s="105">
        <v>828</v>
      </c>
      <c r="F36" s="105">
        <v>876</v>
      </c>
      <c r="G36" s="111">
        <f t="shared" si="0"/>
        <v>48</v>
      </c>
      <c r="H36" s="111">
        <f t="shared" si="1"/>
        <v>994.6300000000001</v>
      </c>
      <c r="I36" s="9"/>
      <c r="M36" s="112"/>
      <c r="N36" s="112"/>
      <c r="O36" s="112"/>
    </row>
    <row r="37" spans="1:15" ht="11.25">
      <c r="A37" s="150" t="s">
        <v>62</v>
      </c>
      <c r="B37" s="105">
        <v>10324.4</v>
      </c>
      <c r="C37" s="105">
        <v>2148.88</v>
      </c>
      <c r="D37" s="105">
        <v>2079.9</v>
      </c>
      <c r="E37" s="105">
        <v>815.9</v>
      </c>
      <c r="F37" s="105">
        <v>669</v>
      </c>
      <c r="G37" s="111">
        <f t="shared" si="0"/>
        <v>-146.89999999999998</v>
      </c>
      <c r="H37" s="111">
        <f t="shared" si="1"/>
        <v>-68.98000000000002</v>
      </c>
      <c r="I37" s="9"/>
      <c r="M37" s="112"/>
      <c r="N37" s="112"/>
      <c r="O37" s="112"/>
    </row>
    <row r="38" spans="1:15" ht="11.25">
      <c r="A38" s="150" t="s">
        <v>63</v>
      </c>
      <c r="B38" s="105">
        <v>14051.92</v>
      </c>
      <c r="C38" s="105">
        <v>3001.74</v>
      </c>
      <c r="D38" s="105">
        <v>3499.2</v>
      </c>
      <c r="E38" s="105">
        <v>1505.5</v>
      </c>
      <c r="F38" s="105">
        <v>1177.6</v>
      </c>
      <c r="G38" s="111">
        <f t="shared" si="0"/>
        <v>-327.9000000000001</v>
      </c>
      <c r="H38" s="111">
        <f t="shared" si="1"/>
        <v>497.46000000000004</v>
      </c>
      <c r="I38" s="9"/>
      <c r="M38" s="112"/>
      <c r="N38" s="112"/>
      <c r="O38" s="112"/>
    </row>
    <row r="39" spans="1:15" ht="11.25">
      <c r="A39" s="150" t="s">
        <v>64</v>
      </c>
      <c r="B39" s="105">
        <v>240.41</v>
      </c>
      <c r="C39" s="105">
        <v>240.41</v>
      </c>
      <c r="D39" s="106">
        <v>0</v>
      </c>
      <c r="E39" s="106">
        <v>0</v>
      </c>
      <c r="F39" s="106">
        <v>0</v>
      </c>
      <c r="G39" s="106">
        <v>0</v>
      </c>
      <c r="H39" s="111">
        <f>D39-C39</f>
        <v>-240.41</v>
      </c>
      <c r="I39" s="9"/>
      <c r="M39" s="112"/>
      <c r="N39" s="112"/>
      <c r="O39" s="112"/>
    </row>
    <row r="40" spans="1:15" ht="11.25">
      <c r="A40" s="150" t="s">
        <v>65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9"/>
      <c r="M40" s="112"/>
      <c r="N40" s="112"/>
      <c r="O40" s="112"/>
    </row>
    <row r="41" spans="1:15" ht="22.5">
      <c r="A41" s="146" t="s">
        <v>67</v>
      </c>
      <c r="B41" s="107">
        <v>20671.65</v>
      </c>
      <c r="C41" s="107">
        <v>4159.81</v>
      </c>
      <c r="D41" s="107">
        <v>4940.9</v>
      </c>
      <c r="E41" s="107">
        <v>1674</v>
      </c>
      <c r="F41" s="107">
        <v>1806.4</v>
      </c>
      <c r="G41" s="74">
        <f t="shared" si="0"/>
        <v>132.4000000000001</v>
      </c>
      <c r="H41" s="74">
        <f t="shared" si="1"/>
        <v>781.0899999999992</v>
      </c>
      <c r="M41" s="112"/>
      <c r="N41" s="112"/>
      <c r="O41" s="112"/>
    </row>
    <row r="42" spans="1:15" ht="11.25">
      <c r="A42" s="150" t="s">
        <v>61</v>
      </c>
      <c r="B42" s="105">
        <v>4987.56</v>
      </c>
      <c r="C42" s="105">
        <v>892.84</v>
      </c>
      <c r="D42" s="105">
        <v>1181</v>
      </c>
      <c r="E42" s="105">
        <v>400</v>
      </c>
      <c r="F42" s="105">
        <v>481</v>
      </c>
      <c r="G42" s="111">
        <f t="shared" si="0"/>
        <v>81</v>
      </c>
      <c r="H42" s="111">
        <f t="shared" si="1"/>
        <v>288.15999999999997</v>
      </c>
      <c r="M42" s="112"/>
      <c r="N42" s="112"/>
      <c r="O42" s="112"/>
    </row>
    <row r="43" spans="1:15" ht="11.25">
      <c r="A43" s="150" t="s">
        <v>62</v>
      </c>
      <c r="B43" s="105">
        <v>7182.04</v>
      </c>
      <c r="C43" s="105">
        <v>1477.32</v>
      </c>
      <c r="D43" s="105">
        <v>1233.5</v>
      </c>
      <c r="E43" s="105">
        <v>394</v>
      </c>
      <c r="F43" s="105">
        <v>420</v>
      </c>
      <c r="G43" s="111">
        <f t="shared" si="0"/>
        <v>26</v>
      </c>
      <c r="H43" s="111">
        <f t="shared" si="1"/>
        <v>-243.81999999999994</v>
      </c>
      <c r="M43" s="112"/>
      <c r="N43" s="112"/>
      <c r="O43" s="112"/>
    </row>
    <row r="44" spans="1:15" ht="11.25">
      <c r="A44" s="150" t="s">
        <v>63</v>
      </c>
      <c r="B44" s="105">
        <v>8346.05</v>
      </c>
      <c r="C44" s="105">
        <v>1633.65</v>
      </c>
      <c r="D44" s="105">
        <v>2526.4</v>
      </c>
      <c r="E44" s="105">
        <v>880</v>
      </c>
      <c r="F44" s="105">
        <v>905.4</v>
      </c>
      <c r="G44" s="111">
        <f t="shared" si="0"/>
        <v>25.399999999999977</v>
      </c>
      <c r="H44" s="111">
        <f t="shared" si="1"/>
        <v>892.75</v>
      </c>
      <c r="M44" s="112"/>
      <c r="N44" s="112"/>
      <c r="O44" s="112"/>
    </row>
    <row r="45" spans="1:15" ht="11.25">
      <c r="A45" s="150" t="s">
        <v>64</v>
      </c>
      <c r="B45" s="105">
        <v>156</v>
      </c>
      <c r="C45" s="105">
        <v>156</v>
      </c>
      <c r="D45" s="106">
        <v>0</v>
      </c>
      <c r="E45" s="106">
        <v>0</v>
      </c>
      <c r="F45" s="106">
        <v>0</v>
      </c>
      <c r="G45" s="106">
        <v>0</v>
      </c>
      <c r="H45" s="111">
        <f>D45-C45</f>
        <v>-156</v>
      </c>
      <c r="M45" s="112"/>
      <c r="N45" s="112"/>
      <c r="O45" s="112"/>
    </row>
    <row r="46" spans="1:15" ht="11.25">
      <c r="A46" s="150" t="s">
        <v>65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M46" s="112"/>
      <c r="N46" s="112"/>
      <c r="O46" s="112"/>
    </row>
    <row r="47" spans="1:15" ht="45">
      <c r="A47" s="146" t="s">
        <v>68</v>
      </c>
      <c r="B47" s="101">
        <v>6.681703711233015</v>
      </c>
      <c r="C47" s="101">
        <v>11.946452239913986</v>
      </c>
      <c r="D47" s="101">
        <v>0.7454628240297739</v>
      </c>
      <c r="E47" s="101">
        <v>0.7464643980963263</v>
      </c>
      <c r="F47" s="101">
        <v>0.583785052748618</v>
      </c>
      <c r="G47" s="74">
        <f t="shared" si="0"/>
        <v>-0.16267934534770823</v>
      </c>
      <c r="H47" s="74">
        <f t="shared" si="1"/>
        <v>-11.200989415884212</v>
      </c>
      <c r="J47" s="60"/>
      <c r="K47" s="60"/>
      <c r="L47" s="60"/>
      <c r="M47" s="112"/>
      <c r="N47" s="112"/>
      <c r="O47" s="112"/>
    </row>
    <row r="48" spans="1:15" ht="11.25">
      <c r="A48" s="150" t="s">
        <v>61</v>
      </c>
      <c r="B48" s="99">
        <v>4.809094941218612</v>
      </c>
      <c r="C48" s="99">
        <v>8.017829928753285</v>
      </c>
      <c r="D48" s="99">
        <v>0.4010104385075408</v>
      </c>
      <c r="E48" s="99">
        <v>0.3600256570019558</v>
      </c>
      <c r="F48" s="99">
        <v>0.2617969156004421</v>
      </c>
      <c r="G48" s="111">
        <f t="shared" si="0"/>
        <v>-0.09822874140151372</v>
      </c>
      <c r="H48" s="111">
        <f t="shared" si="1"/>
        <v>-7.616819490245744</v>
      </c>
      <c r="J48" s="60"/>
      <c r="K48" s="60"/>
      <c r="L48" s="60"/>
      <c r="M48" s="112"/>
      <c r="N48" s="112"/>
      <c r="O48" s="112"/>
    </row>
    <row r="49" spans="1:15" ht="11.25">
      <c r="A49" s="150" t="s">
        <v>62</v>
      </c>
      <c r="B49" s="99">
        <v>6.878414161541948</v>
      </c>
      <c r="C49" s="99">
        <v>11.888515360321392</v>
      </c>
      <c r="D49" s="99">
        <v>0.6170429009865526</v>
      </c>
      <c r="E49" s="99">
        <v>0.5650488180251976</v>
      </c>
      <c r="F49" s="99">
        <v>0.49301529574144953</v>
      </c>
      <c r="G49" s="111">
        <f t="shared" si="0"/>
        <v>-0.07203352228374804</v>
      </c>
      <c r="H49" s="111">
        <f t="shared" si="1"/>
        <v>-11.27147245933484</v>
      </c>
      <c r="J49" s="60"/>
      <c r="K49" s="60"/>
      <c r="L49" s="60"/>
      <c r="M49" s="112"/>
      <c r="N49" s="112"/>
      <c r="O49" s="112"/>
    </row>
    <row r="50" spans="1:15" ht="11.25">
      <c r="A50" s="150" t="s">
        <v>63</v>
      </c>
      <c r="B50" s="99">
        <v>7.555535874848766</v>
      </c>
      <c r="C50" s="99">
        <v>13.529570139241171</v>
      </c>
      <c r="D50" s="99">
        <v>0.9673324472837886</v>
      </c>
      <c r="E50" s="99">
        <v>1.0033430742165228</v>
      </c>
      <c r="F50" s="99">
        <v>0.7969500537551163</v>
      </c>
      <c r="G50" s="111">
        <f t="shared" si="0"/>
        <v>-0.2063930204614065</v>
      </c>
      <c r="H50" s="111">
        <f t="shared" si="1"/>
        <v>-12.562237691957382</v>
      </c>
      <c r="J50" s="60"/>
      <c r="K50" s="60"/>
      <c r="L50" s="60"/>
      <c r="M50" s="112"/>
      <c r="N50" s="112"/>
      <c r="O50" s="112"/>
    </row>
    <row r="51" spans="1:15" ht="11.25">
      <c r="A51" s="150" t="s">
        <v>64</v>
      </c>
      <c r="B51" s="100">
        <v>18.44012367720777</v>
      </c>
      <c r="C51" s="100">
        <v>18.44012367720777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J51" s="60"/>
      <c r="K51" s="60"/>
      <c r="L51" s="60"/>
      <c r="M51" s="112"/>
      <c r="N51" s="112"/>
      <c r="O51" s="112"/>
    </row>
    <row r="52" spans="1:8" ht="11.25">
      <c r="A52" s="150" t="s">
        <v>65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0" t="s">
        <v>90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I3"/>
    </row>
    <row r="4" spans="1:15" ht="12.75">
      <c r="A4" s="151" t="s">
        <v>81</v>
      </c>
      <c r="B4" s="108">
        <v>4911.84</v>
      </c>
      <c r="C4" s="108">
        <v>1240</v>
      </c>
      <c r="D4" s="108">
        <v>1045</v>
      </c>
      <c r="E4" s="108">
        <v>350</v>
      </c>
      <c r="F4" s="108">
        <v>430</v>
      </c>
      <c r="G4" s="74">
        <f>F4-E4</f>
        <v>80</v>
      </c>
      <c r="H4" s="74">
        <f>D4-C4</f>
        <v>-195</v>
      </c>
      <c r="I4"/>
      <c r="J4" s="9"/>
      <c r="M4" s="113"/>
      <c r="N4" s="113"/>
      <c r="O4" s="113"/>
    </row>
    <row r="5" spans="1:15" ht="12.75">
      <c r="A5" s="153" t="s">
        <v>82</v>
      </c>
      <c r="B5" s="104">
        <v>1145</v>
      </c>
      <c r="C5" s="104">
        <v>440</v>
      </c>
      <c r="D5" s="104">
        <v>135</v>
      </c>
      <c r="E5" s="104">
        <v>50</v>
      </c>
      <c r="F5" s="104">
        <v>60</v>
      </c>
      <c r="G5" s="111">
        <f aca="true" t="shared" si="0" ref="G5:G25">F5-E5</f>
        <v>10</v>
      </c>
      <c r="H5" s="111">
        <f>D5-C5</f>
        <v>-305</v>
      </c>
      <c r="I5"/>
      <c r="J5" s="9"/>
      <c r="M5" s="113"/>
      <c r="N5" s="113"/>
      <c r="O5" s="113"/>
    </row>
    <row r="6" spans="1:15" ht="12.75">
      <c r="A6" s="153" t="s">
        <v>83</v>
      </c>
      <c r="B6" s="104">
        <v>1290</v>
      </c>
      <c r="C6" s="104">
        <v>440</v>
      </c>
      <c r="D6" s="104">
        <v>210</v>
      </c>
      <c r="E6" s="104">
        <v>60</v>
      </c>
      <c r="F6" s="104">
        <v>90</v>
      </c>
      <c r="G6" s="111">
        <f t="shared" si="0"/>
        <v>30</v>
      </c>
      <c r="H6" s="111">
        <f aca="true" t="shared" si="1" ref="H6:H25">D6-C6</f>
        <v>-230</v>
      </c>
      <c r="I6"/>
      <c r="J6" s="9"/>
      <c r="M6" s="113"/>
      <c r="N6" s="113"/>
      <c r="O6" s="113"/>
    </row>
    <row r="7" spans="1:15" ht="12.75">
      <c r="A7" s="153" t="s">
        <v>84</v>
      </c>
      <c r="B7" s="104">
        <v>2476.84</v>
      </c>
      <c r="C7" s="104">
        <v>360</v>
      </c>
      <c r="D7" s="104">
        <v>700</v>
      </c>
      <c r="E7" s="104">
        <v>240</v>
      </c>
      <c r="F7" s="104">
        <v>280</v>
      </c>
      <c r="G7" s="111">
        <f t="shared" si="0"/>
        <v>40</v>
      </c>
      <c r="H7" s="111">
        <f t="shared" si="1"/>
        <v>340</v>
      </c>
      <c r="I7"/>
      <c r="J7" s="9"/>
      <c r="M7" s="113"/>
      <c r="N7" s="113"/>
      <c r="O7" s="113"/>
    </row>
    <row r="8" spans="1:15" ht="12.75">
      <c r="A8" s="153" t="s">
        <v>85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/>
      <c r="J8" s="9"/>
      <c r="M8" s="113"/>
      <c r="N8" s="113"/>
      <c r="O8" s="113"/>
    </row>
    <row r="9" spans="1:15" ht="12.75">
      <c r="A9" s="153" t="s">
        <v>86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/>
      <c r="J9" s="9"/>
      <c r="M9" s="113"/>
      <c r="N9" s="113"/>
      <c r="O9" s="113"/>
    </row>
    <row r="10" spans="1:15" ht="12.75">
      <c r="A10" s="151" t="s">
        <v>87</v>
      </c>
      <c r="B10" s="108">
        <v>10576.514</v>
      </c>
      <c r="C10" s="108">
        <v>1465.1503</v>
      </c>
      <c r="D10" s="108">
        <v>2277.5213</v>
      </c>
      <c r="E10" s="108">
        <v>967.0308</v>
      </c>
      <c r="F10" s="108">
        <v>563.368</v>
      </c>
      <c r="G10" s="74">
        <f t="shared" si="0"/>
        <v>-403.66279999999995</v>
      </c>
      <c r="H10" s="74">
        <f>D10-C10</f>
        <v>812.3709999999999</v>
      </c>
      <c r="I10"/>
      <c r="M10" s="113"/>
      <c r="N10" s="113"/>
      <c r="O10" s="113"/>
    </row>
    <row r="11" spans="1:15" ht="12.75">
      <c r="A11" s="153" t="s">
        <v>82</v>
      </c>
      <c r="B11" s="104">
        <v>3689.0063</v>
      </c>
      <c r="C11" s="104">
        <v>844.3236999999999</v>
      </c>
      <c r="D11" s="104">
        <v>261.7362</v>
      </c>
      <c r="E11" s="104">
        <v>154.4762</v>
      </c>
      <c r="F11" s="104">
        <v>68.11</v>
      </c>
      <c r="G11" s="111">
        <f t="shared" si="0"/>
        <v>-86.3662</v>
      </c>
      <c r="H11" s="111">
        <f t="shared" si="1"/>
        <v>-582.5874999999999</v>
      </c>
      <c r="I11"/>
      <c r="J11" s="9"/>
      <c r="M11" s="113"/>
      <c r="N11" s="113"/>
      <c r="O11" s="113"/>
    </row>
    <row r="12" spans="1:15" ht="12.75">
      <c r="A12" s="153" t="s">
        <v>83</v>
      </c>
      <c r="B12" s="104">
        <v>2435.7418</v>
      </c>
      <c r="C12" s="104">
        <v>284.1961</v>
      </c>
      <c r="D12" s="104">
        <v>466.757</v>
      </c>
      <c r="E12" s="104">
        <v>210.922</v>
      </c>
      <c r="F12" s="104">
        <v>101.478</v>
      </c>
      <c r="G12" s="111">
        <f t="shared" si="0"/>
        <v>-109.444</v>
      </c>
      <c r="H12" s="111">
        <f t="shared" si="1"/>
        <v>182.5609</v>
      </c>
      <c r="I12"/>
      <c r="J12" s="9"/>
      <c r="M12" s="113"/>
      <c r="N12" s="113"/>
      <c r="O12" s="113"/>
    </row>
    <row r="13" spans="1:15" ht="12.75">
      <c r="A13" s="153" t="s">
        <v>84</v>
      </c>
      <c r="B13" s="104">
        <v>4451.7659</v>
      </c>
      <c r="C13" s="104">
        <v>336.6305</v>
      </c>
      <c r="D13" s="104">
        <v>1549.0281</v>
      </c>
      <c r="E13" s="104">
        <v>601.6326000000001</v>
      </c>
      <c r="F13" s="104">
        <v>393.78</v>
      </c>
      <c r="G13" s="111">
        <f t="shared" si="0"/>
        <v>-207.85260000000017</v>
      </c>
      <c r="H13" s="111">
        <f t="shared" si="1"/>
        <v>1212.3976</v>
      </c>
      <c r="I13"/>
      <c r="J13" s="9"/>
      <c r="M13" s="113"/>
      <c r="N13" s="113"/>
      <c r="O13" s="113"/>
    </row>
    <row r="14" spans="1:15" ht="12.75">
      <c r="A14" s="153" t="s">
        <v>85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/>
      <c r="J14" s="9"/>
      <c r="M14" s="113"/>
      <c r="N14" s="113"/>
      <c r="O14" s="113"/>
    </row>
    <row r="15" spans="1:15" ht="12.75">
      <c r="A15" s="153" t="s">
        <v>86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/>
      <c r="J15" s="9"/>
      <c r="M15" s="113"/>
      <c r="N15" s="113"/>
      <c r="O15" s="113"/>
    </row>
    <row r="16" spans="1:15" ht="12.75">
      <c r="A16" s="151" t="s">
        <v>88</v>
      </c>
      <c r="B16" s="108">
        <v>4567.7632</v>
      </c>
      <c r="C16" s="108">
        <v>1044.6524</v>
      </c>
      <c r="D16" s="108">
        <v>987.69</v>
      </c>
      <c r="E16" s="108">
        <v>350</v>
      </c>
      <c r="F16" s="108">
        <v>372.69</v>
      </c>
      <c r="G16" s="74">
        <f t="shared" si="0"/>
        <v>22.689999999999998</v>
      </c>
      <c r="H16" s="74">
        <f>D16-C16</f>
        <v>-56.96239999999989</v>
      </c>
      <c r="I16"/>
      <c r="M16" s="113"/>
      <c r="N16" s="113"/>
      <c r="O16" s="113"/>
    </row>
    <row r="17" spans="1:15" ht="12.75">
      <c r="A17" s="153" t="s">
        <v>82</v>
      </c>
      <c r="B17" s="104">
        <v>1224.1028000000001</v>
      </c>
      <c r="C17" s="104">
        <v>511.60280000000006</v>
      </c>
      <c r="D17" s="104">
        <v>125.6</v>
      </c>
      <c r="E17" s="104">
        <v>50</v>
      </c>
      <c r="F17" s="104">
        <v>50.6</v>
      </c>
      <c r="G17" s="111">
        <f t="shared" si="0"/>
        <v>0.6000000000000014</v>
      </c>
      <c r="H17" s="111">
        <f t="shared" si="1"/>
        <v>-386.0028000000001</v>
      </c>
      <c r="I17"/>
      <c r="M17" s="113"/>
      <c r="N17" s="113"/>
      <c r="O17" s="113"/>
    </row>
    <row r="18" spans="1:15" ht="12.75">
      <c r="A18" s="153" t="s">
        <v>83</v>
      </c>
      <c r="B18" s="104">
        <v>1088.2372</v>
      </c>
      <c r="C18" s="104">
        <v>255.5772</v>
      </c>
      <c r="D18" s="104">
        <v>187.08</v>
      </c>
      <c r="E18" s="104">
        <v>60</v>
      </c>
      <c r="F18" s="104">
        <v>67.08</v>
      </c>
      <c r="G18" s="111">
        <f t="shared" si="0"/>
        <v>7.079999999999998</v>
      </c>
      <c r="H18" s="111">
        <f t="shared" si="1"/>
        <v>-68.49719999999999</v>
      </c>
      <c r="I18"/>
      <c r="M18" s="113"/>
      <c r="N18" s="113"/>
      <c r="O18" s="113"/>
    </row>
    <row r="19" spans="1:15" ht="12.75">
      <c r="A19" s="153" t="s">
        <v>84</v>
      </c>
      <c r="B19" s="104">
        <v>2255.4232</v>
      </c>
      <c r="C19" s="104">
        <v>277.47240000000005</v>
      </c>
      <c r="D19" s="104">
        <v>675.01</v>
      </c>
      <c r="E19" s="104">
        <v>240</v>
      </c>
      <c r="F19" s="104">
        <v>255.01</v>
      </c>
      <c r="G19" s="111">
        <f t="shared" si="0"/>
        <v>15.009999999999991</v>
      </c>
      <c r="H19" s="111">
        <f t="shared" si="1"/>
        <v>397.53759999999994</v>
      </c>
      <c r="I19"/>
      <c r="M19" s="113"/>
      <c r="N19" s="113"/>
      <c r="O19" s="113"/>
    </row>
    <row r="20" spans="1:15" ht="12.75">
      <c r="A20" s="153" t="s">
        <v>85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/>
      <c r="M20" s="113"/>
      <c r="N20" s="113"/>
      <c r="O20" s="113"/>
    </row>
    <row r="21" spans="1:15" ht="12.75">
      <c r="A21" s="153" t="s">
        <v>86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/>
      <c r="M21" s="113"/>
      <c r="N21" s="113"/>
      <c r="O21" s="113"/>
    </row>
    <row r="22" spans="1:15" ht="22.5">
      <c r="A22" s="151" t="s">
        <v>89</v>
      </c>
      <c r="B22" s="103">
        <v>12.73579300995259</v>
      </c>
      <c r="C22" s="103">
        <v>19.322833266979014</v>
      </c>
      <c r="D22" s="103">
        <v>5.845031350572871</v>
      </c>
      <c r="E22" s="109">
        <v>5.325077393535977</v>
      </c>
      <c r="F22" s="109">
        <v>4.890865993987846</v>
      </c>
      <c r="G22" s="74">
        <f>F22-E22</f>
        <v>-0.4342113995481318</v>
      </c>
      <c r="H22" s="74">
        <f>D22-C22</f>
        <v>-13.477801916406143</v>
      </c>
      <c r="I22"/>
      <c r="J22" s="60"/>
      <c r="K22" s="60"/>
      <c r="L22" s="60"/>
      <c r="M22" s="113"/>
      <c r="N22" s="113"/>
      <c r="O22" s="113"/>
    </row>
    <row r="23" spans="1:15" ht="12.75">
      <c r="A23" s="153" t="s">
        <v>82</v>
      </c>
      <c r="B23" s="102">
        <v>10.871534899094486</v>
      </c>
      <c r="C23" s="102">
        <v>18.983777497713504</v>
      </c>
      <c r="D23" s="102">
        <v>1.7032736590149096</v>
      </c>
      <c r="E23" s="102">
        <v>1.349659720436557</v>
      </c>
      <c r="F23" s="102">
        <v>1.2921120990842518</v>
      </c>
      <c r="G23" s="111">
        <f t="shared" si="0"/>
        <v>-0.05754762135230518</v>
      </c>
      <c r="H23" s="111">
        <f t="shared" si="1"/>
        <v>-17.280503838698593</v>
      </c>
      <c r="I23"/>
      <c r="J23" s="60"/>
      <c r="K23" s="60"/>
      <c r="L23" s="60"/>
      <c r="M23" s="113"/>
      <c r="N23" s="113"/>
      <c r="O23" s="113"/>
    </row>
    <row r="24" spans="1:15" ht="12.75">
      <c r="A24" s="153" t="s">
        <v>83</v>
      </c>
      <c r="B24" s="102">
        <v>12.314576235026138</v>
      </c>
      <c r="C24" s="102">
        <v>19.580562544398543</v>
      </c>
      <c r="D24" s="102">
        <v>4.217755670455814</v>
      </c>
      <c r="E24" s="102">
        <v>3.6673386028657107</v>
      </c>
      <c r="F24" s="102">
        <v>3.549198873675543</v>
      </c>
      <c r="G24" s="111">
        <f t="shared" si="0"/>
        <v>-0.11813972919016758</v>
      </c>
      <c r="H24" s="111">
        <f t="shared" si="1"/>
        <v>-15.362806873942729</v>
      </c>
      <c r="I24"/>
      <c r="J24" s="60"/>
      <c r="K24" s="60"/>
      <c r="L24" s="60"/>
      <c r="M24" s="113"/>
      <c r="N24" s="113"/>
      <c r="O24" s="113"/>
    </row>
    <row r="25" spans="1:15" ht="12.75">
      <c r="A25" s="153" t="s">
        <v>84</v>
      </c>
      <c r="B25" s="102">
        <v>13.63426521104064</v>
      </c>
      <c r="C25" s="102">
        <v>19.743040024921754</v>
      </c>
      <c r="D25" s="102">
        <v>7.0486599261460805</v>
      </c>
      <c r="E25" s="102">
        <v>6.567724106432591</v>
      </c>
      <c r="F25" s="102">
        <v>5.9578671998726</v>
      </c>
      <c r="G25" s="111">
        <f t="shared" si="0"/>
        <v>-0.6098569065599913</v>
      </c>
      <c r="H25" s="111">
        <f t="shared" si="1"/>
        <v>-12.694380098775675</v>
      </c>
      <c r="I25"/>
      <c r="J25" s="60"/>
      <c r="K25" s="60"/>
      <c r="L25" s="60"/>
      <c r="M25" s="113"/>
      <c r="N25" s="113"/>
      <c r="O25" s="113"/>
    </row>
    <row r="26" spans="1:15" ht="12.75">
      <c r="A26" s="153" t="s">
        <v>85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/>
      <c r="M26" s="113"/>
      <c r="N26" s="113"/>
      <c r="O26" s="113"/>
    </row>
    <row r="27" spans="1:15" ht="12.75">
      <c r="A27" s="153" t="s">
        <v>86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/>
      <c r="M27" s="113"/>
      <c r="N27" s="113"/>
      <c r="O27" s="113"/>
    </row>
    <row r="29" spans="1:10" ht="12.75">
      <c r="A29" s="130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4"/>
      <c r="B31" s="131" t="s">
        <v>16</v>
      </c>
      <c r="C31" s="52" t="s">
        <v>8</v>
      </c>
      <c r="D31" s="52" t="s">
        <v>9</v>
      </c>
      <c r="E31" s="52">
        <v>40210</v>
      </c>
      <c r="F31" s="52">
        <v>40238</v>
      </c>
      <c r="G31" s="134" t="s">
        <v>24</v>
      </c>
      <c r="H31" s="134" t="s">
        <v>41</v>
      </c>
      <c r="I31"/>
    </row>
    <row r="32" spans="1:9" ht="12.75">
      <c r="A32" s="151" t="s">
        <v>51</v>
      </c>
      <c r="B32" s="68">
        <v>8.39687546697509</v>
      </c>
      <c r="C32" s="68">
        <v>14.64000541455281</v>
      </c>
      <c r="D32" s="68">
        <v>2.1068829653673298</v>
      </c>
      <c r="E32" s="68">
        <v>2.230727252234956</v>
      </c>
      <c r="F32" s="68">
        <v>1.739463381982286</v>
      </c>
      <c r="G32" s="74">
        <f>F32-E32</f>
        <v>-0.49126387025266993</v>
      </c>
      <c r="H32" s="74">
        <f>D32-C32</f>
        <v>-12.53312244918548</v>
      </c>
      <c r="I32"/>
    </row>
    <row r="33" spans="1:9" ht="12.75">
      <c r="A33" s="152" t="s">
        <v>69</v>
      </c>
      <c r="B33" s="32">
        <v>10.355201574313881</v>
      </c>
      <c r="C33" s="121">
        <v>14.929841177030802</v>
      </c>
      <c r="D33" s="32">
        <v>1.7</v>
      </c>
      <c r="E33" s="119" t="s">
        <v>0</v>
      </c>
      <c r="F33" s="32">
        <v>1.7</v>
      </c>
      <c r="G33" s="76" t="s">
        <v>0</v>
      </c>
      <c r="H33" s="76" t="s">
        <v>0</v>
      </c>
      <c r="I33"/>
    </row>
    <row r="34" spans="1:9" ht="12.75">
      <c r="A34" s="152" t="s">
        <v>70</v>
      </c>
      <c r="B34" s="32">
        <v>8.285242468130424</v>
      </c>
      <c r="C34" s="32">
        <v>14.54222917877299</v>
      </c>
      <c r="D34" s="32">
        <v>2.096882038789547</v>
      </c>
      <c r="E34" s="32">
        <v>2.2037711058154974</v>
      </c>
      <c r="F34" s="32">
        <v>1.759915556804319</v>
      </c>
      <c r="G34" s="111">
        <f>F34-E34</f>
        <v>-0.4438555490111784</v>
      </c>
      <c r="H34" s="111">
        <f>D34-C34</f>
        <v>-12.445347139983443</v>
      </c>
      <c r="I34"/>
    </row>
    <row r="35" spans="1:10" ht="12.75">
      <c r="A35" s="152" t="s">
        <v>71</v>
      </c>
      <c r="B35" s="32">
        <v>7.782029997651114</v>
      </c>
      <c r="C35" s="32">
        <v>14.844641359182512</v>
      </c>
      <c r="D35" s="32">
        <v>2.173394891984054</v>
      </c>
      <c r="E35" s="32">
        <v>2.3201846759521607</v>
      </c>
      <c r="F35" s="32">
        <v>1.7</v>
      </c>
      <c r="G35" s="111">
        <f>F35-E35</f>
        <v>-0.6201846759521608</v>
      </c>
      <c r="H35" s="111">
        <f>D35-C35</f>
        <v>-12.671246467198458</v>
      </c>
      <c r="I35"/>
      <c r="J35" s="2" t="s">
        <v>7</v>
      </c>
    </row>
    <row r="36" spans="1:9" ht="12.75">
      <c r="A36" s="152" t="s">
        <v>72</v>
      </c>
      <c r="B36" s="32">
        <v>5.328011709931716</v>
      </c>
      <c r="C36" s="119" t="s">
        <v>0</v>
      </c>
      <c r="D36" s="32" t="s">
        <v>0</v>
      </c>
      <c r="E36" s="119" t="s">
        <v>0</v>
      </c>
      <c r="F36" s="119" t="s">
        <v>0</v>
      </c>
      <c r="G36" s="111" t="s">
        <v>0</v>
      </c>
      <c r="H36" s="111" t="s">
        <v>0</v>
      </c>
      <c r="I36"/>
    </row>
    <row r="37" spans="1:9" ht="12.75">
      <c r="A37" s="152" t="s">
        <v>73</v>
      </c>
      <c r="B37" s="76" t="s">
        <v>0</v>
      </c>
      <c r="C37" s="119" t="s">
        <v>0</v>
      </c>
      <c r="D37" s="119" t="s">
        <v>0</v>
      </c>
      <c r="E37" s="119" t="s">
        <v>0</v>
      </c>
      <c r="F37" s="119" t="s">
        <v>0</v>
      </c>
      <c r="G37" s="111" t="s">
        <v>0</v>
      </c>
      <c r="H37" s="111" t="s">
        <v>0</v>
      </c>
      <c r="I37"/>
    </row>
    <row r="38" spans="1:9" ht="12.75">
      <c r="A38" s="152" t="s">
        <v>74</v>
      </c>
      <c r="B38" s="32">
        <v>7</v>
      </c>
      <c r="C38" s="119" t="s">
        <v>0</v>
      </c>
      <c r="D38" s="32" t="s">
        <v>0</v>
      </c>
      <c r="E38" s="119" t="s">
        <v>0</v>
      </c>
      <c r="F38" s="119" t="s">
        <v>0</v>
      </c>
      <c r="G38" s="111" t="s">
        <v>0</v>
      </c>
      <c r="H38" s="111" t="s">
        <v>0</v>
      </c>
      <c r="I38"/>
    </row>
    <row r="39" spans="1:9" ht="12.75">
      <c r="A39" s="152" t="s">
        <v>75</v>
      </c>
      <c r="B39" s="30" t="s">
        <v>0</v>
      </c>
      <c r="C39" s="119" t="s">
        <v>0</v>
      </c>
      <c r="D39" s="32" t="s">
        <v>0</v>
      </c>
      <c r="E39" s="119" t="s">
        <v>0</v>
      </c>
      <c r="F39" s="119" t="s">
        <v>0</v>
      </c>
      <c r="G39" s="111" t="s">
        <v>0</v>
      </c>
      <c r="H39" s="111" t="s">
        <v>0</v>
      </c>
      <c r="I39"/>
    </row>
    <row r="40" spans="1:9" ht="12.75">
      <c r="A40" s="152" t="s">
        <v>76</v>
      </c>
      <c r="B40" s="59" t="s">
        <v>0</v>
      </c>
      <c r="C40" s="119" t="s">
        <v>0</v>
      </c>
      <c r="D40" s="32" t="s">
        <v>0</v>
      </c>
      <c r="E40" s="119" t="s">
        <v>0</v>
      </c>
      <c r="F40" s="119" t="s">
        <v>0</v>
      </c>
      <c r="G40" s="111" t="s">
        <v>0</v>
      </c>
      <c r="H40" s="111" t="s">
        <v>0</v>
      </c>
      <c r="I40"/>
    </row>
    <row r="41" spans="1:9" ht="12.75">
      <c r="A41" s="151" t="s">
        <v>77</v>
      </c>
      <c r="B41" s="68">
        <v>7.8064080891404295</v>
      </c>
      <c r="C41" s="68">
        <v>13.493533224005594</v>
      </c>
      <c r="D41" s="120" t="s">
        <v>0</v>
      </c>
      <c r="E41" s="120" t="s">
        <v>0</v>
      </c>
      <c r="F41" s="120" t="s">
        <v>0</v>
      </c>
      <c r="G41" s="74" t="s">
        <v>0</v>
      </c>
      <c r="H41" s="74" t="s">
        <v>0</v>
      </c>
      <c r="I41"/>
    </row>
    <row r="42" spans="1:9" ht="12.75">
      <c r="A42" s="152" t="s">
        <v>69</v>
      </c>
      <c r="B42" s="32">
        <v>11.625</v>
      </c>
      <c r="C42" s="32">
        <v>14.75</v>
      </c>
      <c r="D42" s="32" t="s">
        <v>0</v>
      </c>
      <c r="E42" s="119" t="s">
        <v>0</v>
      </c>
      <c r="F42" s="119" t="s">
        <v>0</v>
      </c>
      <c r="G42" s="111" t="s">
        <v>0</v>
      </c>
      <c r="H42" s="111" t="s">
        <v>0</v>
      </c>
      <c r="I42"/>
    </row>
    <row r="43" spans="1:9" ht="12.75">
      <c r="A43" s="152" t="s">
        <v>70</v>
      </c>
      <c r="B43" s="32">
        <v>9.133678045368345</v>
      </c>
      <c r="C43" s="32">
        <v>13.369488536155202</v>
      </c>
      <c r="D43" s="32" t="s">
        <v>0</v>
      </c>
      <c r="E43" s="119" t="s">
        <v>0</v>
      </c>
      <c r="F43" s="119" t="s">
        <v>0</v>
      </c>
      <c r="G43" s="111" t="s">
        <v>0</v>
      </c>
      <c r="H43" s="111" t="s">
        <v>0</v>
      </c>
      <c r="I43"/>
    </row>
    <row r="44" spans="1:9" ht="12.75">
      <c r="A44" s="152" t="s">
        <v>71</v>
      </c>
      <c r="B44" s="32">
        <v>7.806818181818182</v>
      </c>
      <c r="C44" s="32">
        <v>12.5</v>
      </c>
      <c r="D44" s="32" t="s">
        <v>0</v>
      </c>
      <c r="E44" s="119" t="s">
        <v>0</v>
      </c>
      <c r="F44" s="119" t="s">
        <v>0</v>
      </c>
      <c r="G44" s="111" t="s">
        <v>0</v>
      </c>
      <c r="H44" s="111" t="s">
        <v>0</v>
      </c>
      <c r="I44"/>
    </row>
    <row r="45" spans="1:9" ht="12.75">
      <c r="A45" s="152" t="s">
        <v>72</v>
      </c>
      <c r="B45" s="32">
        <v>3.9</v>
      </c>
      <c r="C45" s="32">
        <v>5</v>
      </c>
      <c r="D45" s="32" t="s">
        <v>0</v>
      </c>
      <c r="E45" s="119" t="s">
        <v>0</v>
      </c>
      <c r="F45" s="119" t="s">
        <v>0</v>
      </c>
      <c r="G45" s="111" t="s">
        <v>0</v>
      </c>
      <c r="H45" s="111" t="s">
        <v>0</v>
      </c>
      <c r="I45"/>
    </row>
    <row r="46" spans="1:9" ht="12.75">
      <c r="A46" s="152" t="s">
        <v>73</v>
      </c>
      <c r="B46" s="32">
        <v>13</v>
      </c>
      <c r="C46" s="32">
        <v>13</v>
      </c>
      <c r="D46" s="32" t="s">
        <v>0</v>
      </c>
      <c r="E46" s="119" t="s">
        <v>0</v>
      </c>
      <c r="F46" s="119" t="s">
        <v>0</v>
      </c>
      <c r="G46" s="111" t="s">
        <v>0</v>
      </c>
      <c r="H46" s="111" t="s">
        <v>0</v>
      </c>
      <c r="I46"/>
    </row>
    <row r="47" spans="1:9" ht="12.75">
      <c r="A47" s="152" t="s">
        <v>74</v>
      </c>
      <c r="B47" s="32">
        <v>5.5</v>
      </c>
      <c r="C47" s="32" t="s">
        <v>0</v>
      </c>
      <c r="D47" s="32" t="s">
        <v>0</v>
      </c>
      <c r="E47" s="119" t="s">
        <v>0</v>
      </c>
      <c r="F47" s="119" t="s">
        <v>0</v>
      </c>
      <c r="G47" s="111" t="s">
        <v>0</v>
      </c>
      <c r="H47" s="111" t="s">
        <v>0</v>
      </c>
      <c r="I47"/>
    </row>
    <row r="48" spans="1:9" ht="12.75">
      <c r="A48" s="152" t="s">
        <v>75</v>
      </c>
      <c r="B48" s="32">
        <v>4.666666666666667</v>
      </c>
      <c r="C48" s="32" t="s">
        <v>0</v>
      </c>
      <c r="D48" s="32" t="s">
        <v>0</v>
      </c>
      <c r="E48" s="119" t="s">
        <v>0</v>
      </c>
      <c r="F48" s="119" t="s">
        <v>0</v>
      </c>
      <c r="G48" s="111" t="s">
        <v>0</v>
      </c>
      <c r="H48" s="111" t="s">
        <v>0</v>
      </c>
      <c r="I48"/>
    </row>
    <row r="49" spans="1:9" ht="12.75">
      <c r="A49" s="152" t="s">
        <v>76</v>
      </c>
      <c r="B49" s="30" t="s">
        <v>0</v>
      </c>
      <c r="C49" s="32" t="s">
        <v>0</v>
      </c>
      <c r="D49" s="32" t="s">
        <v>0</v>
      </c>
      <c r="E49" s="119" t="s">
        <v>0</v>
      </c>
      <c r="F49" s="119" t="s">
        <v>0</v>
      </c>
      <c r="G49" s="111" t="s">
        <v>0</v>
      </c>
      <c r="H49" s="111" t="s">
        <v>0</v>
      </c>
      <c r="I49"/>
    </row>
    <row r="50" spans="1:9" ht="22.5">
      <c r="A50" s="151" t="s">
        <v>78</v>
      </c>
      <c r="B50" s="69">
        <v>5.9582877583396225</v>
      </c>
      <c r="C50" s="69">
        <v>5.786475709122961</v>
      </c>
      <c r="D50" s="120">
        <v>1</v>
      </c>
      <c r="E50" s="120">
        <v>1</v>
      </c>
      <c r="F50" s="120" t="s">
        <v>0</v>
      </c>
      <c r="G50" s="74" t="s">
        <v>0</v>
      </c>
      <c r="H50" s="74">
        <f>D50-C50</f>
        <v>-4.786475709122961</v>
      </c>
      <c r="I50"/>
    </row>
    <row r="51" spans="1:9" ht="12.75">
      <c r="A51" s="152" t="s">
        <v>69</v>
      </c>
      <c r="B51" s="41">
        <v>3.8</v>
      </c>
      <c r="C51" s="41" t="s">
        <v>0</v>
      </c>
      <c r="D51" s="32" t="s">
        <v>0</v>
      </c>
      <c r="E51" s="32" t="s">
        <v>0</v>
      </c>
      <c r="F51" s="32" t="s">
        <v>0</v>
      </c>
      <c r="G51" s="111" t="s">
        <v>0</v>
      </c>
      <c r="H51" s="111" t="s">
        <v>0</v>
      </c>
      <c r="I51"/>
    </row>
    <row r="52" spans="1:9" ht="12.75">
      <c r="A52" s="152" t="s">
        <v>70</v>
      </c>
      <c r="B52" s="41">
        <v>6.3</v>
      </c>
      <c r="C52" s="41" t="s">
        <v>0</v>
      </c>
      <c r="D52" s="32">
        <v>1</v>
      </c>
      <c r="E52" s="32">
        <v>1</v>
      </c>
      <c r="F52" s="32" t="s">
        <v>0</v>
      </c>
      <c r="G52" s="111" t="s">
        <v>0</v>
      </c>
      <c r="H52" s="111" t="s">
        <v>0</v>
      </c>
      <c r="I52"/>
    </row>
    <row r="53" spans="1:9" ht="12.75">
      <c r="A53" s="152" t="s">
        <v>71</v>
      </c>
      <c r="B53" s="41">
        <v>1.8</v>
      </c>
      <c r="C53" s="41" t="s">
        <v>0</v>
      </c>
      <c r="D53" s="32" t="s">
        <v>0</v>
      </c>
      <c r="E53" s="32" t="s">
        <v>0</v>
      </c>
      <c r="F53" s="32" t="s">
        <v>0</v>
      </c>
      <c r="G53" s="111" t="s">
        <v>0</v>
      </c>
      <c r="H53" s="111" t="s">
        <v>0</v>
      </c>
      <c r="I53"/>
    </row>
    <row r="54" spans="1:9" ht="12.75">
      <c r="A54" s="152" t="s">
        <v>72</v>
      </c>
      <c r="B54" s="41">
        <v>4.325</v>
      </c>
      <c r="C54" s="41">
        <v>4.1</v>
      </c>
      <c r="D54" s="32" t="s">
        <v>0</v>
      </c>
      <c r="E54" s="32" t="s">
        <v>0</v>
      </c>
      <c r="F54" s="32" t="s">
        <v>0</v>
      </c>
      <c r="G54" s="111" t="s">
        <v>0</v>
      </c>
      <c r="H54" s="111" t="s">
        <v>0</v>
      </c>
      <c r="I54"/>
    </row>
    <row r="55" spans="1:9" ht="12.75">
      <c r="A55" s="152" t="s">
        <v>73</v>
      </c>
      <c r="B55" s="41" t="s">
        <v>0</v>
      </c>
      <c r="C55" s="41" t="s">
        <v>0</v>
      </c>
      <c r="D55" s="32" t="s">
        <v>0</v>
      </c>
      <c r="E55" s="32" t="s">
        <v>0</v>
      </c>
      <c r="F55" s="32" t="s">
        <v>0</v>
      </c>
      <c r="G55" s="111" t="s">
        <v>0</v>
      </c>
      <c r="H55" s="111" t="s">
        <v>0</v>
      </c>
      <c r="I55"/>
    </row>
    <row r="56" spans="1:9" ht="12.75">
      <c r="A56" s="152" t="s">
        <v>74</v>
      </c>
      <c r="B56" s="30" t="s">
        <v>0</v>
      </c>
      <c r="C56" s="41" t="s">
        <v>0</v>
      </c>
      <c r="D56" s="32" t="s">
        <v>0</v>
      </c>
      <c r="E56" s="32" t="s">
        <v>0</v>
      </c>
      <c r="F56" s="32" t="s">
        <v>0</v>
      </c>
      <c r="G56" s="111" t="s">
        <v>0</v>
      </c>
      <c r="H56" s="111" t="s">
        <v>0</v>
      </c>
      <c r="I56"/>
    </row>
    <row r="57" spans="1:9" ht="12.75">
      <c r="A57" s="152" t="s">
        <v>75</v>
      </c>
      <c r="B57" s="32">
        <v>9.708467208138764</v>
      </c>
      <c r="C57" s="32">
        <v>10.5</v>
      </c>
      <c r="D57" s="32" t="s">
        <v>0</v>
      </c>
      <c r="E57" s="32" t="s">
        <v>0</v>
      </c>
      <c r="F57" s="32" t="s">
        <v>0</v>
      </c>
      <c r="G57" s="111" t="s">
        <v>0</v>
      </c>
      <c r="H57" s="111" t="s">
        <v>0</v>
      </c>
      <c r="I57"/>
    </row>
    <row r="58" spans="1:9" ht="12.75">
      <c r="A58" s="152" t="s">
        <v>76</v>
      </c>
      <c r="B58" s="30" t="s">
        <v>0</v>
      </c>
      <c r="C58" s="41" t="s">
        <v>0</v>
      </c>
      <c r="D58" s="32" t="s">
        <v>0</v>
      </c>
      <c r="E58" s="32" t="s">
        <v>0</v>
      </c>
      <c r="F58" s="32" t="s">
        <v>0</v>
      </c>
      <c r="G58" s="111" t="s">
        <v>0</v>
      </c>
      <c r="H58" s="111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A66" sqref="A55:A66"/>
    </sheetView>
  </sheetViews>
  <sheetFormatPr defaultColWidth="9.00390625" defaultRowHeight="12.75"/>
  <cols>
    <col min="1" max="1" width="26.8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0" t="s">
        <v>91</v>
      </c>
      <c r="B1" s="1"/>
    </row>
    <row r="2" spans="1:6" s="7" customFormat="1" ht="11.25">
      <c r="A2" s="149" t="s">
        <v>5</v>
      </c>
      <c r="B2" s="6"/>
      <c r="C2" s="8"/>
      <c r="D2" s="8"/>
      <c r="E2" s="8"/>
      <c r="F2" s="8"/>
    </row>
    <row r="3" spans="1:8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4012.7021</v>
      </c>
      <c r="D4" s="17">
        <f>D5+D23</f>
        <v>1291.7941</v>
      </c>
      <c r="E4" s="17">
        <f>E5+E23</f>
        <v>363.4535</v>
      </c>
      <c r="F4" s="17">
        <f>F5</f>
        <v>420.3996</v>
      </c>
      <c r="G4" s="74">
        <f>F4-E4</f>
        <v>56.9461</v>
      </c>
      <c r="H4" s="74">
        <f>D4-C4</f>
        <v>-2720.908</v>
      </c>
      <c r="I4" s="17"/>
      <c r="J4" s="12"/>
    </row>
    <row r="5" spans="1:10" ht="11.25">
      <c r="A5" s="154" t="s">
        <v>93</v>
      </c>
      <c r="B5" s="66">
        <v>8713.051300000001</v>
      </c>
      <c r="C5" s="66">
        <v>2594.711</v>
      </c>
      <c r="D5" s="66">
        <v>1290.3388</v>
      </c>
      <c r="E5" s="66">
        <v>361.9982</v>
      </c>
      <c r="F5" s="66">
        <v>420.3996</v>
      </c>
      <c r="G5" s="74">
        <f>F5-E5</f>
        <v>58.401400000000024</v>
      </c>
      <c r="H5" s="74">
        <f>D5-C5</f>
        <v>-1304.3721999999998</v>
      </c>
      <c r="I5" s="66"/>
      <c r="J5" s="12"/>
    </row>
    <row r="6" spans="1:10" ht="11.25">
      <c r="A6" s="152" t="s">
        <v>69</v>
      </c>
      <c r="B6" s="64">
        <v>308.02290000000005</v>
      </c>
      <c r="C6" s="64">
        <v>163.9508</v>
      </c>
      <c r="D6" s="64">
        <v>27.813</v>
      </c>
      <c r="E6" s="64" t="s">
        <v>0</v>
      </c>
      <c r="F6" s="64">
        <v>27.813</v>
      </c>
      <c r="G6" s="111">
        <f>F6</f>
        <v>27.813</v>
      </c>
      <c r="H6" s="111" t="s">
        <v>0</v>
      </c>
      <c r="I6" s="64"/>
      <c r="J6" s="12"/>
    </row>
    <row r="7" spans="1:10" ht="11.25">
      <c r="A7" s="152" t="s">
        <v>70</v>
      </c>
      <c r="B7" s="64">
        <v>6411.6551</v>
      </c>
      <c r="C7" s="64">
        <v>2006.5858</v>
      </c>
      <c r="D7" s="64">
        <v>994.0348</v>
      </c>
      <c r="E7" s="64">
        <v>278.1757</v>
      </c>
      <c r="F7" s="64">
        <v>276.8962</v>
      </c>
      <c r="G7" s="111">
        <f>F7-E7</f>
        <v>-1.2794999999999845</v>
      </c>
      <c r="H7" s="111">
        <f>D7-C7</f>
        <v>-1012.551</v>
      </c>
      <c r="I7" s="64"/>
      <c r="J7" s="12"/>
    </row>
    <row r="8" spans="1:10" ht="11.25">
      <c r="A8" s="152" t="s">
        <v>94</v>
      </c>
      <c r="B8" s="64">
        <v>1338.1281999999999</v>
      </c>
      <c r="C8" s="64">
        <v>424.1744</v>
      </c>
      <c r="D8" s="64">
        <v>268.491</v>
      </c>
      <c r="E8" s="64">
        <v>83.8225</v>
      </c>
      <c r="F8" s="64">
        <v>115.6904</v>
      </c>
      <c r="G8" s="111">
        <f>F8-E8</f>
        <v>31.86789999999999</v>
      </c>
      <c r="H8" s="111">
        <f>D8-C8</f>
        <v>-155.6834</v>
      </c>
      <c r="I8" s="64"/>
      <c r="J8" s="12"/>
    </row>
    <row r="9" spans="1:10" ht="11.25">
      <c r="A9" s="152" t="s">
        <v>95</v>
      </c>
      <c r="B9" s="64">
        <v>605.2288000000001</v>
      </c>
      <c r="C9" s="64" t="s">
        <v>0</v>
      </c>
      <c r="D9" s="64" t="s">
        <v>0</v>
      </c>
      <c r="E9" s="64" t="s">
        <v>0</v>
      </c>
      <c r="F9" s="64" t="s">
        <v>0</v>
      </c>
      <c r="G9" s="111" t="s">
        <v>0</v>
      </c>
      <c r="H9" s="111" t="s">
        <v>0</v>
      </c>
      <c r="I9" s="64"/>
      <c r="J9" s="12"/>
    </row>
    <row r="10" spans="1:10" ht="11.25">
      <c r="A10" s="152" t="s">
        <v>96</v>
      </c>
      <c r="B10" s="64" t="s">
        <v>0</v>
      </c>
      <c r="C10" s="64" t="s">
        <v>0</v>
      </c>
      <c r="D10" s="122" t="s">
        <v>0</v>
      </c>
      <c r="E10" s="64" t="s">
        <v>0</v>
      </c>
      <c r="F10" s="64" t="s">
        <v>0</v>
      </c>
      <c r="G10" s="111" t="s">
        <v>0</v>
      </c>
      <c r="H10" s="111" t="s">
        <v>0</v>
      </c>
      <c r="I10" s="64"/>
      <c r="J10" s="12"/>
    </row>
    <row r="11" spans="1:10" ht="11.25">
      <c r="A11" s="152" t="s">
        <v>97</v>
      </c>
      <c r="B11" s="64">
        <v>50.0163</v>
      </c>
      <c r="C11" s="64" t="s">
        <v>0</v>
      </c>
      <c r="D11" s="64" t="s">
        <v>0</v>
      </c>
      <c r="E11" s="64" t="s">
        <v>0</v>
      </c>
      <c r="F11" s="64" t="s">
        <v>0</v>
      </c>
      <c r="G11" s="111" t="s">
        <v>0</v>
      </c>
      <c r="H11" s="111" t="s">
        <v>0</v>
      </c>
      <c r="I11" s="64"/>
      <c r="J11" s="12"/>
    </row>
    <row r="12" spans="1:10" ht="11.25">
      <c r="A12" s="152" t="s">
        <v>98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111" t="s">
        <v>0</v>
      </c>
      <c r="H12" s="111" t="s">
        <v>0</v>
      </c>
      <c r="I12" s="64"/>
      <c r="J12" s="12"/>
    </row>
    <row r="13" spans="1:10" ht="11.25">
      <c r="A13" s="152" t="s">
        <v>99</v>
      </c>
      <c r="B13" s="64" t="s">
        <v>0</v>
      </c>
      <c r="C13" s="64" t="s">
        <v>0</v>
      </c>
      <c r="D13" s="64" t="s">
        <v>0</v>
      </c>
      <c r="E13" s="64" t="s">
        <v>0</v>
      </c>
      <c r="F13" s="64" t="s">
        <v>0</v>
      </c>
      <c r="G13" s="111" t="s">
        <v>0</v>
      </c>
      <c r="H13" s="111" t="s">
        <v>0</v>
      </c>
      <c r="I13" s="17"/>
      <c r="J13" s="12"/>
    </row>
    <row r="14" spans="1:10" ht="22.5">
      <c r="A14" s="154" t="s">
        <v>100</v>
      </c>
      <c r="B14" s="66">
        <v>2193.655</v>
      </c>
      <c r="C14" s="66">
        <v>986</v>
      </c>
      <c r="D14" s="66" t="s">
        <v>0</v>
      </c>
      <c r="E14" s="67" t="s">
        <v>0</v>
      </c>
      <c r="F14" s="74" t="s">
        <v>0</v>
      </c>
      <c r="G14" s="74" t="s">
        <v>0</v>
      </c>
      <c r="H14" s="74" t="s">
        <v>0</v>
      </c>
      <c r="I14" s="66"/>
      <c r="J14" s="12"/>
    </row>
    <row r="15" spans="1:10" ht="11.25">
      <c r="A15" s="152" t="s">
        <v>69</v>
      </c>
      <c r="B15" s="64">
        <v>179.4</v>
      </c>
      <c r="C15" s="64">
        <v>160</v>
      </c>
      <c r="D15" s="64" t="s">
        <v>0</v>
      </c>
      <c r="E15" s="65" t="s">
        <v>0</v>
      </c>
      <c r="F15" s="64" t="s">
        <v>0</v>
      </c>
      <c r="G15" s="111" t="s">
        <v>0</v>
      </c>
      <c r="H15" s="111" t="s">
        <v>0</v>
      </c>
      <c r="I15" s="64"/>
      <c r="J15" s="12"/>
    </row>
    <row r="16" spans="1:10" ht="11.25">
      <c r="A16" s="152" t="s">
        <v>70</v>
      </c>
      <c r="B16" s="64">
        <v>1687.83</v>
      </c>
      <c r="C16" s="64">
        <v>760</v>
      </c>
      <c r="D16" s="122" t="s">
        <v>0</v>
      </c>
      <c r="E16" s="65" t="s">
        <v>0</v>
      </c>
      <c r="F16" s="64" t="s">
        <v>0</v>
      </c>
      <c r="G16" s="111" t="s">
        <v>0</v>
      </c>
      <c r="H16" s="111" t="s">
        <v>0</v>
      </c>
      <c r="I16" s="64"/>
      <c r="J16" s="12"/>
    </row>
    <row r="17" spans="1:10" ht="11.25">
      <c r="A17" s="152" t="s">
        <v>94</v>
      </c>
      <c r="B17" s="64">
        <v>156.75</v>
      </c>
      <c r="C17" s="64">
        <v>40</v>
      </c>
      <c r="D17" s="122" t="s">
        <v>0</v>
      </c>
      <c r="E17" s="65" t="s">
        <v>0</v>
      </c>
      <c r="F17" s="64" t="s">
        <v>0</v>
      </c>
      <c r="G17" s="111" t="s">
        <v>0</v>
      </c>
      <c r="H17" s="111" t="s">
        <v>0</v>
      </c>
      <c r="I17" s="64"/>
      <c r="J17" s="12"/>
    </row>
    <row r="18" spans="1:10" ht="11.25">
      <c r="A18" s="152" t="s">
        <v>95</v>
      </c>
      <c r="B18" s="64">
        <v>56</v>
      </c>
      <c r="C18" s="64">
        <v>6</v>
      </c>
      <c r="D18" s="64" t="s">
        <v>0</v>
      </c>
      <c r="E18" s="65" t="s">
        <v>0</v>
      </c>
      <c r="F18" s="64" t="s">
        <v>0</v>
      </c>
      <c r="G18" s="111" t="s">
        <v>0</v>
      </c>
      <c r="H18" s="111" t="s">
        <v>0</v>
      </c>
      <c r="I18" s="64"/>
      <c r="J18" s="12"/>
    </row>
    <row r="19" spans="1:10" ht="11.25">
      <c r="A19" s="152" t="s">
        <v>96</v>
      </c>
      <c r="B19" s="64">
        <v>20</v>
      </c>
      <c r="C19" s="64">
        <v>20</v>
      </c>
      <c r="D19" s="122" t="s">
        <v>0</v>
      </c>
      <c r="E19" s="65" t="s">
        <v>0</v>
      </c>
      <c r="F19" s="64" t="s">
        <v>0</v>
      </c>
      <c r="G19" s="111" t="s">
        <v>0</v>
      </c>
      <c r="H19" s="111" t="s">
        <v>0</v>
      </c>
      <c r="I19" s="64"/>
      <c r="J19" s="12"/>
    </row>
    <row r="20" spans="1:10" ht="11.25">
      <c r="A20" s="152" t="s">
        <v>97</v>
      </c>
      <c r="B20" s="64">
        <v>10.5</v>
      </c>
      <c r="C20" s="64" t="s">
        <v>0</v>
      </c>
      <c r="D20" s="122" t="s">
        <v>0</v>
      </c>
      <c r="E20" s="65" t="s">
        <v>0</v>
      </c>
      <c r="F20" s="64" t="s">
        <v>0</v>
      </c>
      <c r="G20" s="111" t="s">
        <v>0</v>
      </c>
      <c r="H20" s="111" t="s">
        <v>0</v>
      </c>
      <c r="I20" s="64"/>
      <c r="J20" s="12"/>
    </row>
    <row r="21" spans="1:10" ht="11.25">
      <c r="A21" s="152" t="s">
        <v>98</v>
      </c>
      <c r="B21" s="64">
        <v>83.175</v>
      </c>
      <c r="C21" s="64" t="s">
        <v>0</v>
      </c>
      <c r="D21" s="64" t="s">
        <v>0</v>
      </c>
      <c r="E21" s="65" t="s">
        <v>0</v>
      </c>
      <c r="F21" s="64" t="s">
        <v>0</v>
      </c>
      <c r="G21" s="111" t="s">
        <v>0</v>
      </c>
      <c r="H21" s="111" t="s">
        <v>0</v>
      </c>
      <c r="I21" s="64"/>
      <c r="J21" s="12"/>
    </row>
    <row r="22" spans="1:10" ht="11.25">
      <c r="A22" s="152" t="s">
        <v>99</v>
      </c>
      <c r="B22" s="64" t="s">
        <v>0</v>
      </c>
      <c r="C22" s="64" t="s">
        <v>0</v>
      </c>
      <c r="D22" s="64" t="s">
        <v>0</v>
      </c>
      <c r="E22" s="65" t="s">
        <v>0</v>
      </c>
      <c r="F22" s="64" t="s">
        <v>0</v>
      </c>
      <c r="G22" s="111" t="s">
        <v>0</v>
      </c>
      <c r="H22" s="111" t="s">
        <v>0</v>
      </c>
      <c r="I22" s="64"/>
      <c r="J22" s="12"/>
    </row>
    <row r="23" spans="1:10" ht="22.5">
      <c r="A23" s="154" t="s">
        <v>101</v>
      </c>
      <c r="B23" s="66">
        <v>711.1765</v>
      </c>
      <c r="C23" s="66">
        <v>431.9911</v>
      </c>
      <c r="D23" s="66">
        <v>1.4553</v>
      </c>
      <c r="E23" s="67">
        <v>1.4553</v>
      </c>
      <c r="F23" s="74" t="s">
        <v>0</v>
      </c>
      <c r="G23" s="74" t="str">
        <f>F23</f>
        <v>-</v>
      </c>
      <c r="H23" s="74">
        <f>D23-C23</f>
        <v>-430.5358</v>
      </c>
      <c r="I23" s="67"/>
      <c r="J23" s="12"/>
    </row>
    <row r="24" spans="1:8" ht="12.75">
      <c r="A24" s="152" t="s">
        <v>69</v>
      </c>
      <c r="B24" s="64">
        <v>61.081</v>
      </c>
      <c r="C24" s="64" t="s">
        <v>0</v>
      </c>
      <c r="D24" s="64" t="s">
        <v>0</v>
      </c>
      <c r="E24" s="65" t="s">
        <v>0</v>
      </c>
      <c r="F24" s="64" t="s">
        <v>0</v>
      </c>
      <c r="G24" s="65" t="s">
        <v>0</v>
      </c>
      <c r="H24" s="65" t="s">
        <v>0</v>
      </c>
    </row>
    <row r="25" spans="1:8" ht="12.75">
      <c r="A25" s="152" t="s">
        <v>70</v>
      </c>
      <c r="B25" s="64">
        <v>75</v>
      </c>
      <c r="C25" s="64" t="s">
        <v>0</v>
      </c>
      <c r="D25" s="64">
        <v>1.4553</v>
      </c>
      <c r="E25" s="65">
        <v>1.4553</v>
      </c>
      <c r="F25" s="64" t="s">
        <v>0</v>
      </c>
      <c r="G25" s="111" t="str">
        <f>F25</f>
        <v>-</v>
      </c>
      <c r="H25" s="111" t="str">
        <f>G25</f>
        <v>-</v>
      </c>
    </row>
    <row r="26" spans="1:8" ht="12.75">
      <c r="A26" s="152" t="s">
        <v>94</v>
      </c>
      <c r="B26" s="64">
        <v>43.5829</v>
      </c>
      <c r="C26" s="64" t="s">
        <v>0</v>
      </c>
      <c r="D26" s="64" t="s">
        <v>0</v>
      </c>
      <c r="E26" s="65" t="s">
        <v>0</v>
      </c>
      <c r="F26" s="64" t="s">
        <v>0</v>
      </c>
      <c r="G26" s="65" t="s">
        <v>0</v>
      </c>
      <c r="H26" s="65" t="s">
        <v>0</v>
      </c>
    </row>
    <row r="27" spans="1:8" ht="12.75">
      <c r="A27" s="152" t="s">
        <v>95</v>
      </c>
      <c r="B27" s="64">
        <v>291.9773</v>
      </c>
      <c r="C27" s="64">
        <v>279.0791</v>
      </c>
      <c r="D27" s="64" t="s">
        <v>0</v>
      </c>
      <c r="E27" s="65" t="s">
        <v>0</v>
      </c>
      <c r="F27" s="64" t="s">
        <v>0</v>
      </c>
      <c r="G27" s="65" t="s">
        <v>0</v>
      </c>
      <c r="H27" s="65" t="s">
        <v>0</v>
      </c>
    </row>
    <row r="28" spans="1:8" ht="12.75">
      <c r="A28" s="152" t="s">
        <v>96</v>
      </c>
      <c r="B28" s="65" t="s">
        <v>0</v>
      </c>
      <c r="C28" s="64" t="s">
        <v>0</v>
      </c>
      <c r="D28" s="64" t="s">
        <v>0</v>
      </c>
      <c r="E28" s="65" t="s">
        <v>0</v>
      </c>
      <c r="F28" s="64" t="s">
        <v>0</v>
      </c>
      <c r="G28" s="65" t="s">
        <v>0</v>
      </c>
      <c r="H28" s="65" t="s">
        <v>0</v>
      </c>
    </row>
    <row r="29" spans="1:8" ht="12.75">
      <c r="A29" s="152" t="s">
        <v>97</v>
      </c>
      <c r="B29" s="65" t="s">
        <v>0</v>
      </c>
      <c r="C29" s="64" t="s">
        <v>0</v>
      </c>
      <c r="D29" s="64" t="s">
        <v>0</v>
      </c>
      <c r="E29" s="65" t="s">
        <v>0</v>
      </c>
      <c r="F29" s="64" t="s">
        <v>0</v>
      </c>
      <c r="G29" s="65" t="s">
        <v>0</v>
      </c>
      <c r="H29" s="65" t="s">
        <v>0</v>
      </c>
    </row>
    <row r="30" spans="1:8" ht="12.75">
      <c r="A30" s="152" t="s">
        <v>98</v>
      </c>
      <c r="B30" s="64">
        <v>239.53529999999998</v>
      </c>
      <c r="C30" s="64">
        <v>152.912</v>
      </c>
      <c r="D30" s="64" t="s">
        <v>0</v>
      </c>
      <c r="E30" s="65" t="s">
        <v>0</v>
      </c>
      <c r="F30" s="64" t="s">
        <v>0</v>
      </c>
      <c r="G30" s="65" t="s">
        <v>0</v>
      </c>
      <c r="H30" s="65" t="s">
        <v>0</v>
      </c>
    </row>
    <row r="31" spans="1:8" ht="12.75">
      <c r="A31" s="152" t="s">
        <v>99</v>
      </c>
      <c r="B31" s="65" t="s">
        <v>0</v>
      </c>
      <c r="C31" s="64" t="s">
        <v>0</v>
      </c>
      <c r="D31" s="64" t="s">
        <v>0</v>
      </c>
      <c r="E31" s="65" t="s">
        <v>0</v>
      </c>
      <c r="F31" s="64" t="s">
        <v>0</v>
      </c>
      <c r="G31" s="65" t="s">
        <v>0</v>
      </c>
      <c r="H31" s="65" t="s">
        <v>0</v>
      </c>
    </row>
    <row r="33" spans="1:9" ht="12.75">
      <c r="A33" s="130" t="s">
        <v>102</v>
      </c>
      <c r="G33" s="12"/>
      <c r="I33" s="2"/>
    </row>
    <row r="34" spans="1:9" ht="11.25">
      <c r="A34" s="133" t="s">
        <v>1</v>
      </c>
      <c r="G34" s="12"/>
      <c r="I34" s="2"/>
    </row>
    <row r="35" spans="1:9" ht="45">
      <c r="A35" s="57"/>
      <c r="B35" s="55">
        <v>39814</v>
      </c>
      <c r="C35" s="55">
        <v>39873</v>
      </c>
      <c r="D35" s="55">
        <v>39904</v>
      </c>
      <c r="E35" s="55">
        <v>40179</v>
      </c>
      <c r="F35" s="55">
        <v>40238</v>
      </c>
      <c r="G35" s="55">
        <v>40269</v>
      </c>
      <c r="H35" s="134" t="s">
        <v>24</v>
      </c>
      <c r="I35" s="134" t="s">
        <v>25</v>
      </c>
    </row>
    <row r="36" spans="1:13" ht="11.25">
      <c r="A36" s="155" t="s">
        <v>103</v>
      </c>
      <c r="B36" s="17">
        <v>28102.058</v>
      </c>
      <c r="C36" s="17">
        <v>28851.547</v>
      </c>
      <c r="D36" s="17">
        <v>28849.541</v>
      </c>
      <c r="E36" s="17">
        <v>39604.433</v>
      </c>
      <c r="F36" s="17">
        <v>42186.183</v>
      </c>
      <c r="G36" s="17">
        <v>43509.138</v>
      </c>
      <c r="H36" s="16">
        <f>G36/F36-1</f>
        <v>0.031359912320107375</v>
      </c>
      <c r="I36" s="16">
        <f aca="true" t="shared" si="0" ref="I36:I41">G36/E36-1</f>
        <v>0.0985926247195612</v>
      </c>
      <c r="J36" s="61"/>
      <c r="K36" s="17"/>
      <c r="L36" s="81"/>
      <c r="M36" s="81"/>
    </row>
    <row r="37" spans="1:13" ht="11.25">
      <c r="A37" s="156" t="s">
        <v>104</v>
      </c>
      <c r="B37" s="34">
        <v>12477.444</v>
      </c>
      <c r="C37" s="34">
        <v>10586.012</v>
      </c>
      <c r="D37" s="34">
        <v>9924.469</v>
      </c>
      <c r="E37" s="34">
        <v>15452.031</v>
      </c>
      <c r="F37" s="34">
        <v>12884.143</v>
      </c>
      <c r="G37" s="34">
        <v>13968.836</v>
      </c>
      <c r="H37" s="15">
        <f aca="true" t="shared" si="1" ref="H37:H50">G37/F37-1</f>
        <v>0.08418821492434536</v>
      </c>
      <c r="I37" s="15">
        <f t="shared" si="0"/>
        <v>-0.0959870582708513</v>
      </c>
      <c r="J37" s="61"/>
      <c r="K37" s="17"/>
      <c r="L37" s="81"/>
      <c r="M37" s="81"/>
    </row>
    <row r="38" spans="1:13" ht="11.25">
      <c r="A38" s="156" t="s">
        <v>105</v>
      </c>
      <c r="B38" s="34">
        <v>6204.997</v>
      </c>
      <c r="C38" s="34">
        <v>6317.252</v>
      </c>
      <c r="D38" s="34">
        <v>6487.562</v>
      </c>
      <c r="E38" s="34">
        <v>8840.806</v>
      </c>
      <c r="F38" s="34">
        <v>9359.785</v>
      </c>
      <c r="G38" s="34">
        <v>9597.634</v>
      </c>
      <c r="H38" s="15">
        <f t="shared" si="1"/>
        <v>0.02541180165997403</v>
      </c>
      <c r="I38" s="15">
        <f t="shared" si="0"/>
        <v>0.08560622187615019</v>
      </c>
      <c r="J38" s="61"/>
      <c r="K38" s="17"/>
      <c r="L38" s="81"/>
      <c r="M38" s="81"/>
    </row>
    <row r="39" spans="1:13" ht="22.5">
      <c r="A39" s="156" t="s">
        <v>106</v>
      </c>
      <c r="B39" s="34">
        <v>2765.199</v>
      </c>
      <c r="C39" s="34">
        <v>4898.17</v>
      </c>
      <c r="D39" s="34">
        <v>5072.547</v>
      </c>
      <c r="E39" s="34">
        <v>5053.273</v>
      </c>
      <c r="F39" s="34">
        <v>7331.327</v>
      </c>
      <c r="G39" s="34">
        <v>6481.984</v>
      </c>
      <c r="H39" s="15">
        <f t="shared" si="1"/>
        <v>-0.11585119583398751</v>
      </c>
      <c r="I39" s="15">
        <f>G39/E39-1</f>
        <v>0.2827298267875098</v>
      </c>
      <c r="J39" s="61"/>
      <c r="K39" s="17"/>
      <c r="L39" s="81"/>
      <c r="M39" s="81"/>
    </row>
    <row r="40" spans="1:13" ht="11.25">
      <c r="A40" s="156" t="s">
        <v>107</v>
      </c>
      <c r="B40" s="34">
        <v>6654.412</v>
      </c>
      <c r="C40" s="34">
        <v>7050.107</v>
      </c>
      <c r="D40" s="34">
        <v>7364.962</v>
      </c>
      <c r="E40" s="34">
        <v>10258.323</v>
      </c>
      <c r="F40" s="34">
        <v>12610.928</v>
      </c>
      <c r="G40" s="34">
        <v>13460.684</v>
      </c>
      <c r="H40" s="15">
        <f t="shared" si="1"/>
        <v>0.06738251142183982</v>
      </c>
      <c r="I40" s="15">
        <f t="shared" si="0"/>
        <v>0.31217197976706323</v>
      </c>
      <c r="J40" s="61"/>
      <c r="K40" s="17"/>
      <c r="L40" s="81"/>
      <c r="M40" s="81"/>
    </row>
    <row r="41" spans="1:13" ht="11.25">
      <c r="A41" s="157" t="s">
        <v>108</v>
      </c>
      <c r="B41" s="40">
        <v>11130.027</v>
      </c>
      <c r="C41" s="17">
        <v>11338.598</v>
      </c>
      <c r="D41" s="17">
        <v>10979.155</v>
      </c>
      <c r="E41" s="17">
        <v>14831.814</v>
      </c>
      <c r="F41" s="17">
        <v>16431.694</v>
      </c>
      <c r="G41" s="17">
        <v>16017.871</v>
      </c>
      <c r="H41" s="16">
        <f t="shared" si="1"/>
        <v>-0.025184439291530136</v>
      </c>
      <c r="I41" s="16">
        <f t="shared" si="0"/>
        <v>0.07996708966280175</v>
      </c>
      <c r="K41" s="17"/>
      <c r="L41" s="81"/>
      <c r="M41" s="81"/>
    </row>
    <row r="42" spans="1:13" ht="11.25">
      <c r="A42" s="156" t="s">
        <v>104</v>
      </c>
      <c r="B42" s="34">
        <v>5629.685</v>
      </c>
      <c r="C42" s="34">
        <v>4310.959</v>
      </c>
      <c r="D42" s="34">
        <v>3895.146</v>
      </c>
      <c r="E42" s="34">
        <v>5976.705</v>
      </c>
      <c r="F42" s="34">
        <v>5328.896</v>
      </c>
      <c r="G42" s="34">
        <v>5763.561</v>
      </c>
      <c r="H42" s="15">
        <f t="shared" si="1"/>
        <v>0.081567551703017</v>
      </c>
      <c r="I42" s="15">
        <f aca="true" t="shared" si="2" ref="I42:I50">G42/E42-1</f>
        <v>-0.03566245949900493</v>
      </c>
      <c r="J42" s="61"/>
      <c r="K42" s="17"/>
      <c r="L42" s="81"/>
      <c r="M42" s="81"/>
    </row>
    <row r="43" spans="1:13" ht="11.25">
      <c r="A43" s="156" t="s">
        <v>105</v>
      </c>
      <c r="B43" s="34">
        <v>3074.879</v>
      </c>
      <c r="C43" s="34">
        <v>2994.711</v>
      </c>
      <c r="D43" s="34">
        <v>2966.708</v>
      </c>
      <c r="E43" s="34">
        <v>4060.273</v>
      </c>
      <c r="F43" s="34">
        <v>4257.796</v>
      </c>
      <c r="G43" s="34">
        <v>4338.102</v>
      </c>
      <c r="H43" s="15">
        <f t="shared" si="1"/>
        <v>0.018860931806032877</v>
      </c>
      <c r="I43" s="15">
        <f t="shared" si="2"/>
        <v>0.06842618710613779</v>
      </c>
      <c r="J43" s="61"/>
      <c r="K43" s="17"/>
      <c r="L43" s="81"/>
      <c r="M43" s="81"/>
    </row>
    <row r="44" spans="1:13" ht="22.5">
      <c r="A44" s="156" t="s">
        <v>106</v>
      </c>
      <c r="B44" s="34">
        <v>2291.029</v>
      </c>
      <c r="C44" s="34">
        <v>3845.608</v>
      </c>
      <c r="D44" s="34">
        <v>3983.932</v>
      </c>
      <c r="E44" s="34">
        <v>4084.25</v>
      </c>
      <c r="F44" s="34">
        <v>6008.645</v>
      </c>
      <c r="G44" s="34">
        <v>5250.762</v>
      </c>
      <c r="H44" s="15">
        <f t="shared" si="1"/>
        <v>-0.12613209800212866</v>
      </c>
      <c r="I44" s="15">
        <f t="shared" si="2"/>
        <v>0.2856122911183203</v>
      </c>
      <c r="J44" s="61"/>
      <c r="K44" s="17"/>
      <c r="L44" s="81"/>
      <c r="M44" s="81"/>
    </row>
    <row r="45" spans="1:13" ht="11.25">
      <c r="A45" s="156" t="s">
        <v>107</v>
      </c>
      <c r="B45" s="34">
        <v>134.433</v>
      </c>
      <c r="C45" s="34">
        <v>187.323</v>
      </c>
      <c r="D45" s="34">
        <v>133.368</v>
      </c>
      <c r="E45" s="34">
        <v>710.586</v>
      </c>
      <c r="F45" s="34">
        <v>836.357</v>
      </c>
      <c r="G45" s="34">
        <v>665.446</v>
      </c>
      <c r="H45" s="15">
        <f t="shared" si="1"/>
        <v>-0.20435173018220687</v>
      </c>
      <c r="I45" s="15">
        <f t="shared" si="2"/>
        <v>-0.0635250342674919</v>
      </c>
      <c r="J45" s="61"/>
      <c r="K45" s="17"/>
      <c r="L45" s="81"/>
      <c r="M45" s="81"/>
    </row>
    <row r="46" spans="1:13" ht="11.25">
      <c r="A46" s="157" t="s">
        <v>109</v>
      </c>
      <c r="B46" s="40">
        <f>+B36-B41</f>
        <v>16972.031000000003</v>
      </c>
      <c r="C46" s="40">
        <f aca="true" t="shared" si="3" ref="C46:D50">C36-C41</f>
        <v>17512.949</v>
      </c>
      <c r="D46" s="40">
        <f t="shared" si="3"/>
        <v>17870.386</v>
      </c>
      <c r="E46" s="40">
        <v>24772.619</v>
      </c>
      <c r="F46" s="40">
        <f aca="true" t="shared" si="4" ref="F46:G50">F36-F41</f>
        <v>25754.488999999998</v>
      </c>
      <c r="G46" s="40">
        <f>G36-G41</f>
        <v>27491.267</v>
      </c>
      <c r="H46" s="16">
        <f t="shared" si="1"/>
        <v>0.0674359332076051</v>
      </c>
      <c r="I46" s="16">
        <f t="shared" si="2"/>
        <v>0.10974406864288344</v>
      </c>
      <c r="J46" s="40"/>
      <c r="K46" s="17"/>
      <c r="L46" s="81"/>
      <c r="M46" s="81"/>
    </row>
    <row r="47" spans="1:13" ht="11.25">
      <c r="A47" s="156" t="s">
        <v>104</v>
      </c>
      <c r="B47" s="34">
        <f>+B37-B42</f>
        <v>6847.758999999999</v>
      </c>
      <c r="C47" s="34">
        <f t="shared" si="3"/>
        <v>6275.053000000001</v>
      </c>
      <c r="D47" s="34">
        <f t="shared" si="3"/>
        <v>6029.3229999999985</v>
      </c>
      <c r="E47" s="34">
        <v>9475.326000000001</v>
      </c>
      <c r="F47" s="34">
        <f t="shared" si="4"/>
        <v>7555.247</v>
      </c>
      <c r="G47" s="34">
        <f t="shared" si="4"/>
        <v>8205.275</v>
      </c>
      <c r="H47" s="15">
        <f t="shared" si="1"/>
        <v>0.08603663123124883</v>
      </c>
      <c r="I47" s="15">
        <f t="shared" si="2"/>
        <v>-0.13403771015371935</v>
      </c>
      <c r="J47" s="34"/>
      <c r="K47" s="17"/>
      <c r="L47" s="81"/>
      <c r="M47" s="81"/>
    </row>
    <row r="48" spans="1:13" ht="11.25">
      <c r="A48" s="156" t="s">
        <v>105</v>
      </c>
      <c r="B48" s="34">
        <f>+B38-B43</f>
        <v>3130.1180000000004</v>
      </c>
      <c r="C48" s="34">
        <f t="shared" si="3"/>
        <v>3322.5410000000006</v>
      </c>
      <c r="D48" s="34">
        <f t="shared" si="3"/>
        <v>3520.854</v>
      </c>
      <c r="E48" s="34">
        <v>4780.533</v>
      </c>
      <c r="F48" s="34">
        <f t="shared" si="4"/>
        <v>5101.989</v>
      </c>
      <c r="G48" s="34">
        <f t="shared" si="4"/>
        <v>5259.532</v>
      </c>
      <c r="H48" s="15">
        <f t="shared" si="1"/>
        <v>0.03087874160449977</v>
      </c>
      <c r="I48" s="15">
        <f t="shared" si="2"/>
        <v>0.100197823129764</v>
      </c>
      <c r="J48" s="34"/>
      <c r="K48" s="17"/>
      <c r="L48" s="81"/>
      <c r="M48" s="81"/>
    </row>
    <row r="49" spans="1:13" ht="22.5">
      <c r="A49" s="156" t="s">
        <v>106</v>
      </c>
      <c r="B49" s="34">
        <f>+B39-B44</f>
        <v>474.1700000000001</v>
      </c>
      <c r="C49" s="34">
        <f t="shared" si="3"/>
        <v>1052.562</v>
      </c>
      <c r="D49" s="34">
        <f t="shared" si="3"/>
        <v>1088.6149999999998</v>
      </c>
      <c r="E49" s="34">
        <v>969.0230000000001</v>
      </c>
      <c r="F49" s="34">
        <f t="shared" si="4"/>
        <v>1322.6819999999998</v>
      </c>
      <c r="G49" s="34">
        <f t="shared" si="4"/>
        <v>1231.2220000000007</v>
      </c>
      <c r="H49" s="15">
        <f t="shared" si="1"/>
        <v>-0.06914738387609354</v>
      </c>
      <c r="I49" s="15">
        <f t="shared" si="2"/>
        <v>0.2705807808483396</v>
      </c>
      <c r="J49" s="34"/>
      <c r="K49" s="17"/>
      <c r="L49" s="81"/>
      <c r="M49" s="81"/>
    </row>
    <row r="50" spans="1:13" ht="11.25">
      <c r="A50" s="156" t="s">
        <v>107</v>
      </c>
      <c r="B50" s="34">
        <f>+B40-B45</f>
        <v>6519.979</v>
      </c>
      <c r="C50" s="34">
        <f t="shared" si="3"/>
        <v>6862.784</v>
      </c>
      <c r="D50" s="34">
        <f t="shared" si="3"/>
        <v>7231.594</v>
      </c>
      <c r="E50" s="34">
        <v>9547.737000000001</v>
      </c>
      <c r="F50" s="34">
        <f t="shared" si="4"/>
        <v>11774.571</v>
      </c>
      <c r="G50" s="34">
        <f t="shared" si="4"/>
        <v>12795.238</v>
      </c>
      <c r="H50" s="15">
        <f t="shared" si="1"/>
        <v>0.08668400742583304</v>
      </c>
      <c r="I50" s="15">
        <f t="shared" si="2"/>
        <v>0.3401330598025478</v>
      </c>
      <c r="J50" s="34"/>
      <c r="K50" s="17"/>
      <c r="L50" s="81"/>
      <c r="M50" s="81"/>
    </row>
    <row r="51" spans="1:12" ht="11.25">
      <c r="A51" s="92"/>
      <c r="B51" s="84" t="e">
        <f>+(#REF!+#REF!+#REF!+#REF!+#REF!)=(#REF!+#REF!+#REF!+#REF!+#REF!+#REF!+#REF!+#REF!+#REF!+#REF!)</f>
        <v>#REF!</v>
      </c>
      <c r="C51" s="84" t="e">
        <f>+(#REF!+#REF!+#REF!+#REF!+#REF!)=(#REF!+#REF!+#REF!+#REF!+#REF!+#REF!+#REF!+#REF!+#REF!+#REF!)</f>
        <v>#REF!</v>
      </c>
      <c r="D51" s="84" t="e">
        <f>+(#REF!+#REF!+#REF!+#REF!+#REF!)=(#REF!+#REF!+#REF!+#REF!+#REF!+#REF!+#REF!+#REF!+#REF!+#REF!)</f>
        <v>#REF!</v>
      </c>
      <c r="E51" s="84" t="b">
        <f>+(B36+B37+B38+B39+B40)=(B41+B42+B43+B44+B45+B46+B47+B48+B49+B50)</f>
        <v>1</v>
      </c>
      <c r="F51" s="84" t="e">
        <f>+(#REF!+#REF!+#REF!+#REF!+#REF!)=(#REF!+#REF!+#REF!+#REF!+#REF!+#REF!+#REF!+#REF!+#REF!+#REF!)</f>
        <v>#REF!</v>
      </c>
      <c r="G51" s="84" t="b">
        <f>+(E36+E37+E38+E39+E40)=(E41+E42+E43+E44+E45+E46+E47+E48+E49+E50)</f>
        <v>1</v>
      </c>
      <c r="H51" s="92"/>
      <c r="I51" s="2"/>
      <c r="J51" s="83"/>
      <c r="L51" s="81"/>
    </row>
    <row r="52" spans="1:9" ht="12.75">
      <c r="A52" s="130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3" t="s">
        <v>22</v>
      </c>
      <c r="B53" s="13"/>
      <c r="C53" s="13"/>
      <c r="D53" s="13"/>
      <c r="E53" s="13"/>
      <c r="F53" s="13"/>
      <c r="I53" s="2"/>
    </row>
    <row r="54" spans="1:18" s="5" customFormat="1" ht="45">
      <c r="A54" s="57"/>
      <c r="B54" s="55">
        <v>39814</v>
      </c>
      <c r="C54" s="55">
        <v>39873</v>
      </c>
      <c r="D54" s="55">
        <v>39904</v>
      </c>
      <c r="E54" s="55">
        <v>40179</v>
      </c>
      <c r="F54" s="55">
        <v>40238</v>
      </c>
      <c r="G54" s="55">
        <v>40269</v>
      </c>
      <c r="H54" s="134" t="s">
        <v>24</v>
      </c>
      <c r="I54" s="134" t="s">
        <v>25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>
      <c r="A55" s="155" t="s">
        <v>111</v>
      </c>
      <c r="B55" s="17">
        <v>25607.80638727</v>
      </c>
      <c r="C55" s="17">
        <v>25054.919</v>
      </c>
      <c r="D55" s="17">
        <v>25767.399</v>
      </c>
      <c r="E55" s="17">
        <v>25214.25</v>
      </c>
      <c r="F55" s="17">
        <v>25256.055</v>
      </c>
      <c r="G55" s="17">
        <v>26015.467</v>
      </c>
      <c r="H55" s="16">
        <f>G55/F55-1</f>
        <v>0.030068512283490056</v>
      </c>
      <c r="I55" s="16">
        <f>G55/E55-1</f>
        <v>0.03177635662373457</v>
      </c>
      <c r="J55" s="9"/>
      <c r="K55" s="110"/>
      <c r="L55" s="82"/>
      <c r="M55" s="82"/>
      <c r="N55" s="9"/>
      <c r="O55" s="9"/>
      <c r="P55" s="9"/>
      <c r="Q55" s="9"/>
      <c r="R55" s="9"/>
    </row>
    <row r="56" spans="1:18" ht="11.25">
      <c r="A56" s="156" t="s">
        <v>112</v>
      </c>
      <c r="B56" s="34">
        <v>18978.9893126</v>
      </c>
      <c r="C56" s="34">
        <v>16569.941</v>
      </c>
      <c r="D56" s="34">
        <v>17191.307</v>
      </c>
      <c r="E56" s="34">
        <v>16221.885</v>
      </c>
      <c r="F56" s="34">
        <v>16384.177</v>
      </c>
      <c r="G56" s="34">
        <v>16853.327</v>
      </c>
      <c r="H56" s="15">
        <f aca="true" t="shared" si="5" ref="H56:H66">G56/F56-1</f>
        <v>0.028634334211599555</v>
      </c>
      <c r="I56" s="15">
        <f aca="true" t="shared" si="6" ref="I56:I65">G56/E56-1</f>
        <v>0.03892531601598703</v>
      </c>
      <c r="J56" s="9"/>
      <c r="K56" s="110"/>
      <c r="L56" s="82"/>
      <c r="M56" s="82"/>
      <c r="N56" s="9"/>
      <c r="O56" s="9"/>
      <c r="P56" s="9"/>
      <c r="Q56" s="9"/>
      <c r="R56" s="9"/>
    </row>
    <row r="57" spans="1:18" ht="11.25">
      <c r="A57" s="156" t="s">
        <v>113</v>
      </c>
      <c r="B57" s="34">
        <v>6126.426426860001</v>
      </c>
      <c r="C57" s="34">
        <v>8127.587</v>
      </c>
      <c r="D57" s="34">
        <v>8235.298</v>
      </c>
      <c r="E57" s="34">
        <v>8558.291</v>
      </c>
      <c r="F57" s="34">
        <v>8435.29</v>
      </c>
      <c r="G57" s="34">
        <v>8577.378</v>
      </c>
      <c r="H57" s="15">
        <f t="shared" si="5"/>
        <v>0.0168444712629916</v>
      </c>
      <c r="I57" s="15">
        <f t="shared" si="6"/>
        <v>0.002230234984998969</v>
      </c>
      <c r="J57" s="9"/>
      <c r="K57" s="110"/>
      <c r="L57" s="82"/>
      <c r="M57" s="82"/>
      <c r="N57" s="9"/>
      <c r="O57" s="9"/>
      <c r="P57" s="9"/>
      <c r="Q57" s="9"/>
      <c r="R57" s="9"/>
    </row>
    <row r="58" spans="1:18" ht="11.25">
      <c r="A58" s="156" t="s">
        <v>114</v>
      </c>
      <c r="B58" s="34">
        <v>502.39064781</v>
      </c>
      <c r="C58" s="34">
        <v>357.387</v>
      </c>
      <c r="D58" s="34">
        <v>340.793</v>
      </c>
      <c r="E58" s="34">
        <v>434.074</v>
      </c>
      <c r="F58" s="34">
        <v>436.589</v>
      </c>
      <c r="G58" s="34">
        <v>584.764</v>
      </c>
      <c r="H58" s="15">
        <f>G58/F58-1</f>
        <v>0.33939242628650756</v>
      </c>
      <c r="I58" s="15">
        <f t="shared" si="6"/>
        <v>0.34715278961651697</v>
      </c>
      <c r="J58" s="9"/>
      <c r="K58" s="110"/>
      <c r="L58" s="82"/>
      <c r="M58" s="82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8825.954</v>
      </c>
      <c r="D59" s="17">
        <v>8890.386</v>
      </c>
      <c r="E59" s="17">
        <v>9544.814</v>
      </c>
      <c r="F59" s="17">
        <v>9888.203</v>
      </c>
      <c r="G59" s="17">
        <v>10688.223</v>
      </c>
      <c r="H59" s="16">
        <f>G59/F59-1</f>
        <v>0.08090651051561148</v>
      </c>
      <c r="I59" s="16">
        <f>G59/E59-1</f>
        <v>0.11979374349253957</v>
      </c>
      <c r="J59" s="9"/>
      <c r="K59" s="110"/>
      <c r="L59" s="82"/>
      <c r="M59" s="82"/>
      <c r="N59" s="9"/>
      <c r="O59" s="9"/>
      <c r="P59" s="9"/>
      <c r="Q59" s="9"/>
      <c r="R59" s="9"/>
    </row>
    <row r="60" spans="1:18" ht="11.25">
      <c r="A60" s="156" t="s">
        <v>112</v>
      </c>
      <c r="B60" s="34">
        <v>6795.23149299</v>
      </c>
      <c r="C60" s="34">
        <v>5962.405</v>
      </c>
      <c r="D60" s="34">
        <v>6022.701</v>
      </c>
      <c r="E60" s="34">
        <v>6153.597</v>
      </c>
      <c r="F60" s="34">
        <v>6355.99</v>
      </c>
      <c r="G60" s="34">
        <v>6972.779</v>
      </c>
      <c r="H60" s="15">
        <f t="shared" si="5"/>
        <v>0.09704058691092987</v>
      </c>
      <c r="I60" s="15">
        <f t="shared" si="6"/>
        <v>0.1331224647957936</v>
      </c>
      <c r="J60" s="9"/>
      <c r="K60" s="110"/>
      <c r="L60" s="82"/>
      <c r="M60" s="82"/>
      <c r="N60" s="9"/>
      <c r="O60" s="9"/>
      <c r="P60" s="9"/>
      <c r="Q60" s="9"/>
      <c r="R60" s="9"/>
    </row>
    <row r="61" spans="1:18" ht="11.25">
      <c r="A61" s="156" t="s">
        <v>113</v>
      </c>
      <c r="B61" s="34">
        <v>2180.771454310001</v>
      </c>
      <c r="C61" s="34">
        <v>2837.762</v>
      </c>
      <c r="D61" s="34">
        <v>2841.811</v>
      </c>
      <c r="E61" s="34">
        <v>3389.135</v>
      </c>
      <c r="F61" s="34">
        <v>3530.239</v>
      </c>
      <c r="G61" s="34">
        <v>3713.077</v>
      </c>
      <c r="H61" s="15">
        <f t="shared" si="5"/>
        <v>0.05179196082758142</v>
      </c>
      <c r="I61" s="15">
        <f t="shared" si="6"/>
        <v>0.09558250113967137</v>
      </c>
      <c r="J61" s="9"/>
      <c r="K61" s="110"/>
      <c r="L61" s="82"/>
      <c r="M61" s="82"/>
      <c r="N61" s="9"/>
      <c r="O61" s="9"/>
      <c r="P61" s="9"/>
      <c r="Q61" s="9"/>
      <c r="R61" s="9"/>
    </row>
    <row r="62" spans="1:18" ht="11.25">
      <c r="A62" s="156" t="s">
        <v>114</v>
      </c>
      <c r="B62" s="34">
        <v>47.807555980000004</v>
      </c>
      <c r="C62" s="34">
        <v>25.784</v>
      </c>
      <c r="D62" s="34">
        <v>25.873</v>
      </c>
      <c r="E62" s="34">
        <v>2.086</v>
      </c>
      <c r="F62" s="34">
        <v>1.975</v>
      </c>
      <c r="G62" s="34">
        <v>2.364</v>
      </c>
      <c r="H62" s="15">
        <f t="shared" si="5"/>
        <v>0.19696202531645568</v>
      </c>
      <c r="I62" s="15">
        <f t="shared" si="6"/>
        <v>0.1332694151486098</v>
      </c>
      <c r="J62" s="9"/>
      <c r="K62" s="110"/>
      <c r="L62" s="82"/>
      <c r="M62" s="82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16228.965000000002</v>
      </c>
      <c r="D63" s="17">
        <f t="shared" si="7"/>
        <v>16877.013</v>
      </c>
      <c r="E63" s="17">
        <v>15669.436</v>
      </c>
      <c r="F63" s="17">
        <f aca="true" t="shared" si="8" ref="F63:G66">F55-F59</f>
        <v>15367.852</v>
      </c>
      <c r="G63" s="17">
        <f>G55-G59</f>
        <v>15327.244</v>
      </c>
      <c r="H63" s="16">
        <f t="shared" si="5"/>
        <v>-0.002642399211028379</v>
      </c>
      <c r="I63" s="16">
        <f t="shared" si="6"/>
        <v>-0.02183818230598722</v>
      </c>
      <c r="J63" s="9"/>
      <c r="K63" s="110"/>
      <c r="L63" s="82"/>
      <c r="M63" s="82"/>
      <c r="N63" s="9"/>
      <c r="O63" s="9"/>
      <c r="P63" s="9"/>
      <c r="Q63" s="9"/>
      <c r="R63" s="9"/>
    </row>
    <row r="64" spans="1:18" ht="11.25">
      <c r="A64" s="156" t="s">
        <v>112</v>
      </c>
      <c r="B64" s="34">
        <f>+B56-B60</f>
        <v>12183.757819609998</v>
      </c>
      <c r="C64" s="34">
        <f t="shared" si="7"/>
        <v>10607.536</v>
      </c>
      <c r="D64" s="34">
        <f t="shared" si="7"/>
        <v>11168.606</v>
      </c>
      <c r="E64" s="34">
        <v>10068.288</v>
      </c>
      <c r="F64" s="34">
        <f t="shared" si="8"/>
        <v>10028.187</v>
      </c>
      <c r="G64" s="34">
        <f t="shared" si="8"/>
        <v>9880.548</v>
      </c>
      <c r="H64" s="15">
        <f>G64/F64-1</f>
        <v>-0.014722401965579501</v>
      </c>
      <c r="I64" s="15">
        <f t="shared" si="6"/>
        <v>-0.018646665649611927</v>
      </c>
      <c r="J64" s="9"/>
      <c r="K64" s="110"/>
      <c r="L64" s="82"/>
      <c r="M64" s="82"/>
      <c r="N64" s="9"/>
      <c r="O64" s="9"/>
      <c r="P64" s="9"/>
      <c r="Q64" s="9"/>
      <c r="R64" s="9"/>
    </row>
    <row r="65" spans="1:18" ht="11.25">
      <c r="A65" s="156" t="s">
        <v>113</v>
      </c>
      <c r="B65" s="34">
        <f>+B57-B61</f>
        <v>3945.65497255</v>
      </c>
      <c r="C65" s="34">
        <f t="shared" si="7"/>
        <v>5289.825000000001</v>
      </c>
      <c r="D65" s="34">
        <f t="shared" si="7"/>
        <v>5393.487000000001</v>
      </c>
      <c r="E65" s="34">
        <v>5169.155999999999</v>
      </c>
      <c r="F65" s="34">
        <f t="shared" si="8"/>
        <v>4905.051000000001</v>
      </c>
      <c r="G65" s="34">
        <f t="shared" si="8"/>
        <v>4864.301</v>
      </c>
      <c r="H65" s="15">
        <f t="shared" si="5"/>
        <v>-0.00830776275312961</v>
      </c>
      <c r="I65" s="15">
        <f t="shared" si="6"/>
        <v>-0.058975778637750276</v>
      </c>
      <c r="J65" s="9"/>
      <c r="K65" s="110"/>
      <c r="L65" s="82"/>
      <c r="M65" s="82"/>
      <c r="N65" s="9"/>
      <c r="O65" s="9"/>
      <c r="P65" s="9"/>
      <c r="Q65" s="9"/>
      <c r="R65" s="9"/>
    </row>
    <row r="66" spans="1:18" ht="11.25">
      <c r="A66" s="156" t="s">
        <v>114</v>
      </c>
      <c r="B66" s="34">
        <f>+B58-B62</f>
        <v>454.58309183</v>
      </c>
      <c r="C66" s="34">
        <f t="shared" si="7"/>
        <v>331.603</v>
      </c>
      <c r="D66" s="34">
        <f t="shared" si="7"/>
        <v>314.92</v>
      </c>
      <c r="E66" s="34">
        <v>431.988</v>
      </c>
      <c r="F66" s="34">
        <f t="shared" si="8"/>
        <v>434.614</v>
      </c>
      <c r="G66" s="34">
        <f t="shared" si="8"/>
        <v>582.4</v>
      </c>
      <c r="H66" s="15">
        <f t="shared" si="5"/>
        <v>0.34003966738301106</v>
      </c>
      <c r="I66" s="15">
        <f>G66/E66-1</f>
        <v>0.34818559774808544</v>
      </c>
      <c r="J66" s="9"/>
      <c r="K66" s="110"/>
      <c r="L66" s="82"/>
      <c r="M66" s="82"/>
      <c r="N66" s="9"/>
      <c r="O66" s="9"/>
      <c r="P66" s="9"/>
      <c r="Q66" s="9"/>
      <c r="R66" s="9"/>
    </row>
    <row r="67" spans="2:19" ht="12.75">
      <c r="B67" s="85" t="e">
        <f>+(#REF!+#REF!+#REF!+#REF!)=(#REF!+#REF!+#REF!+#REF!+#REF!+#REF!+#REF!+#REF!)</f>
        <v>#REF!</v>
      </c>
      <c r="C67" s="85" t="e">
        <f>+(#REF!+#REF!+#REF!+#REF!)=(#REF!+#REF!+#REF!+#REF!+#REF!+#REF!+#REF!+#REF!)</f>
        <v>#REF!</v>
      </c>
      <c r="D67" s="85" t="e">
        <f>+(#REF!+#REF!+#REF!+#REF!)=(#REF!+#REF!+#REF!+#REF!+#REF!+#REF!+#REF!+#REF!)</f>
        <v>#REF!</v>
      </c>
      <c r="E67" s="92" t="b">
        <f>+(B55+B56+B57+B58)=(B59+B60+B61+B62+B63+B64+B65+B66)</f>
        <v>1</v>
      </c>
      <c r="F67" s="85" t="e">
        <f>+(#REF!+#REF!+#REF!+#REF!)=(#REF!+#REF!+#REF!+#REF!+#REF!+#REF!+#REF!+#REF!)</f>
        <v>#REF!</v>
      </c>
      <c r="G67" s="85"/>
      <c r="H67" s="85" t="b">
        <f>+(E55+E56+E57+E58)=(E59+E60+E61+E62+E63+E64+E65+E66)</f>
        <v>1</v>
      </c>
      <c r="I67" s="92"/>
      <c r="J67"/>
      <c r="K67" s="9"/>
      <c r="L67" s="110"/>
      <c r="M67" s="82"/>
      <c r="N67" s="63"/>
      <c r="O67" s="9"/>
      <c r="P67" s="9"/>
      <c r="Q67" s="9"/>
      <c r="R67" s="9"/>
      <c r="S67" s="9"/>
    </row>
    <row r="68" spans="5:8" ht="12.75">
      <c r="E68" s="92"/>
      <c r="F68" s="92"/>
      <c r="G68" s="92"/>
      <c r="H68" s="92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2010-04-12T09:33:02Z</cp:lastPrinted>
  <dcterms:created xsi:type="dcterms:W3CDTF">2008-11-05T07:26:31Z</dcterms:created>
  <dcterms:modified xsi:type="dcterms:W3CDTF">2010-11-17T09:22:39Z</dcterms:modified>
  <cp:category/>
  <cp:version/>
  <cp:contentType/>
  <cp:contentStatus/>
</cp:coreProperties>
</file>