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9975" windowHeight="4005" tabRatio="767" activeTab="0"/>
  </bookViews>
  <sheets>
    <sheet name="Макро-экон" sheetId="1" r:id="rId1"/>
    <sheet name="Операции НБКР" sheetId="2" r:id="rId2"/>
    <sheet name="ГКВ-МБКР" sheetId="3" r:id="rId3"/>
    <sheet name="Деп-Кред" sheetId="4" r:id="rId4"/>
  </sheets>
  <externalReferences>
    <externalReference r:id="rId7"/>
  </externalReferences>
  <definedNames>
    <definedName name="_xlfn.BAHTTEXT" hidden="1">#NAME?</definedName>
    <definedName name="_xlnm.Print_Area" localSheetId="2">'ГКВ-МБКР'!$A$1:$I$58</definedName>
    <definedName name="_xlnm.Print_Area" localSheetId="3">'Деп-Кред'!$A$1:$I$66</definedName>
    <definedName name="_xlnm.Print_Area" localSheetId="0">'Макро-экон'!$A$1:$I$40</definedName>
    <definedName name="_xlnm.Print_Area" localSheetId="1">'Операции НБКР'!$A$1:$I$52</definedName>
  </definedNames>
  <calcPr fullCalcOnLoad="1"/>
</workbook>
</file>

<file path=xl/sharedStrings.xml><?xml version="1.0" encoding="utf-8"?>
<sst xmlns="http://schemas.openxmlformats.org/spreadsheetml/2006/main" count="521" uniqueCount="115">
  <si>
    <t>-</t>
  </si>
  <si>
    <t>(млн.сомов)</t>
  </si>
  <si>
    <t>(млн.долл. / сом/доллар)</t>
  </si>
  <si>
    <t>евро (сом/евро)</t>
  </si>
  <si>
    <t>рубль (сом/руб.)</t>
  </si>
  <si>
    <t>(млн.сом )</t>
  </si>
  <si>
    <t xml:space="preserve"> 01.01.09</t>
  </si>
  <si>
    <t xml:space="preserve"> </t>
  </si>
  <si>
    <t>янв.-апр.09</t>
  </si>
  <si>
    <t>янв.-апр.10</t>
  </si>
  <si>
    <t>Улуттук банктын ай сайын берилщщчщ Пресс-релизи</t>
  </si>
  <si>
    <t>апрель, 2010</t>
  </si>
  <si>
    <t>1-таблица. Кыргыз Республикасынын негизги макроэкономикалык кёрсёткщчтёрщ</t>
  </si>
  <si>
    <t>пайыздар / сом/долл.)</t>
  </si>
  <si>
    <t>2009-жыл</t>
  </si>
  <si>
    <t>Ай ичиндеги ёсщш</t>
  </si>
  <si>
    <t xml:space="preserve">Жыл башынан берки ёсщш </t>
  </si>
  <si>
    <t>Жыл ичиндеги ёсщш</t>
  </si>
  <si>
    <t>Реалдуу ИДПнын ёсщш арымдары (жыл башынан бери)</t>
  </si>
  <si>
    <t>КБИ (ёткён жылдын декабрь айынан карата)</t>
  </si>
  <si>
    <t>КБИ (ёткён айга карата)</t>
  </si>
  <si>
    <t>Улуттук банктын эсептик чени (мезгил акырына карата)</t>
  </si>
  <si>
    <t>Доллардын эсептик курсу (мезгил акырына карата)</t>
  </si>
  <si>
    <t>Эсептик курстун ёсщш арымы (ёткён жылдын декабрь айына карата)</t>
  </si>
  <si>
    <t>Эсептик курстун ёсщш арымы (ёткён айга карата)</t>
  </si>
  <si>
    <t>2-таблица. Акча агрегаттары (мезгил акырына карата)</t>
  </si>
  <si>
    <t>(млн.сом)</t>
  </si>
  <si>
    <t xml:space="preserve">Жщгщртщщдёгщ акчалар </t>
  </si>
  <si>
    <t xml:space="preserve">Акча базасы* </t>
  </si>
  <si>
    <t>М2х акча массасы</t>
  </si>
  <si>
    <t>Монетизациялоо коэф. (М2Х)</t>
  </si>
  <si>
    <t xml:space="preserve">* Улуттук банктагы коммерциялык банктардын чет ёлкё валютасындагы депозиттерин эсепке албастан </t>
  </si>
  <si>
    <t>3-таблица. Эл аралык камдар (мезгил акырына карата)</t>
  </si>
  <si>
    <t>(млн. АКШ долл)</t>
  </si>
  <si>
    <t>Дщъ эл аралык камдар</t>
  </si>
  <si>
    <t>АКШ долларынын сомго карата эсептик курсу (сом/долл.)</t>
  </si>
  <si>
    <t>АКШ долларынын валюта тооруктарындагы курсу (сом/долл.)</t>
  </si>
  <si>
    <t>Дщйнёлщк рыноктогу АКШ долларынын еврого карата курсу (долл./евро)</t>
  </si>
  <si>
    <t>Алмашуу бюролорундагы чет ёлкё валютасын сатуу курстары:</t>
  </si>
  <si>
    <t>АКШ доллары (сом/долл.)</t>
  </si>
  <si>
    <t>теъге (сом/тенге)</t>
  </si>
  <si>
    <t xml:space="preserve">4-таблица. Валюталар курсу </t>
  </si>
  <si>
    <t>5-таблица. Улуттук банктын валюта рынокторундагы операциялары</t>
  </si>
  <si>
    <t>Операциялардын жалпы кёлёмщ</t>
  </si>
  <si>
    <t>Таза сатып алуу</t>
  </si>
  <si>
    <t>сатып алуу</t>
  </si>
  <si>
    <t>сатуу</t>
  </si>
  <si>
    <t xml:space="preserve">Своп операциялары </t>
  </si>
  <si>
    <t>(млн.сом / пайыздар)</t>
  </si>
  <si>
    <t>6-таблица. Улуттук банктын ачык рыноктогу операциялары</t>
  </si>
  <si>
    <t xml:space="preserve">Операциялардын жалпы кёлёмщ  </t>
  </si>
  <si>
    <t>Репо операциялары</t>
  </si>
  <si>
    <t>"овернайт" кредиттери</t>
  </si>
  <si>
    <t>Депозиттик операциялар</t>
  </si>
  <si>
    <t>Улуттук банктын чендери</t>
  </si>
  <si>
    <t>Эсептик чен (мезгил акырына карата)</t>
  </si>
  <si>
    <t>Репо-сатып алуулар</t>
  </si>
  <si>
    <t>Репо-сатуулар</t>
  </si>
  <si>
    <t>"Овернайт" кредиттери (мезгил акырына карата)</t>
  </si>
  <si>
    <t xml:space="preserve"> 7-таблица. Улуттук банктын ноталар аукциондору</t>
  </si>
  <si>
    <t>Улуттук банктын ноталарын чыгаруунун жарыяланган кёлёмщ</t>
  </si>
  <si>
    <t>7 кщндщк</t>
  </si>
  <si>
    <t>14 кщндщк</t>
  </si>
  <si>
    <t>28  кщндщк</t>
  </si>
  <si>
    <t>91  кщндщк</t>
  </si>
  <si>
    <t>180 кщндщк</t>
  </si>
  <si>
    <t>Улуттук банктын ноталарына болгон суроо-талап</t>
  </si>
  <si>
    <t>Улуттук банктын оталарын сатуу</t>
  </si>
  <si>
    <t>Улуттук банктын ноталарынын орточо салмактанып алынган кирешелщщлщгщ</t>
  </si>
  <si>
    <t xml:space="preserve">8-таблица. МКВ аукциондору </t>
  </si>
  <si>
    <t xml:space="preserve">Чыгаруунун жарыяланган кёлёмщ </t>
  </si>
  <si>
    <t xml:space="preserve">3 ай </t>
  </si>
  <si>
    <t xml:space="preserve">6  ай  </t>
  </si>
  <si>
    <t xml:space="preserve">12  ай </t>
  </si>
  <si>
    <t xml:space="preserve">18   ай </t>
  </si>
  <si>
    <t xml:space="preserve">24  ай  </t>
  </si>
  <si>
    <t>Суроо-талап кёлёмщ</t>
  </si>
  <si>
    <t>Сатуу кёлёмщ</t>
  </si>
  <si>
    <t>Орточо салмактанып алынган кирешелщщлщк</t>
  </si>
  <si>
    <t>(пайыздар)</t>
  </si>
  <si>
    <t xml:space="preserve">9-таблица. Банктар аралык кредит рыногундагы пайыздык чендер </t>
  </si>
  <si>
    <t xml:space="preserve"> 1 кщнгё чейин </t>
  </si>
  <si>
    <t xml:space="preserve"> 2 кщндён 7 кщнгё чейин</t>
  </si>
  <si>
    <t xml:space="preserve"> 8 кщндён 14 кщнгё чейин</t>
  </si>
  <si>
    <t xml:space="preserve"> 15 кщндён 30 кщнгё чейин</t>
  </si>
  <si>
    <t xml:space="preserve"> 31 кщндён 60 кщнгё чейин</t>
  </si>
  <si>
    <t xml:space="preserve"> 61 кщндён 90 кщнгё чейин</t>
  </si>
  <si>
    <t xml:space="preserve"> 91 кщндён 180 кщнгё чейин </t>
  </si>
  <si>
    <t xml:space="preserve"> 181 кщндён 360 кщнгё чейин </t>
  </si>
  <si>
    <t>Улуттук валютадагы кредиттер</t>
  </si>
  <si>
    <t>Чет ёлкё валютасындагы кредиттер</t>
  </si>
  <si>
    <t>10-таблица. Банктар аралык кредит рыногундагы операциялар кёлёмщ</t>
  </si>
  <si>
    <t>Жалпы кёлём</t>
  </si>
  <si>
    <t>репо операциялары</t>
  </si>
  <si>
    <t xml:space="preserve">  8 кщндён 14 кщнгё чейин</t>
  </si>
  <si>
    <t xml:space="preserve">  15 кщндён 30 кщнгё чейин</t>
  </si>
  <si>
    <t xml:space="preserve">  31 кщндён 60 кщнгё чейин</t>
  </si>
  <si>
    <t xml:space="preserve">  61 кщндён 90 кщнгё чейин</t>
  </si>
  <si>
    <t xml:space="preserve">  91 кщндён 180 кщнгё чейин</t>
  </si>
  <si>
    <t xml:space="preserve">  181 кщндён 360 кщнгё чейин</t>
  </si>
  <si>
    <t>улуттук валютада берилген кредиттер</t>
  </si>
  <si>
    <t>чет ёлкё валютасында берилген кредиттер</t>
  </si>
  <si>
    <t>11-таблица. Коммерциялык банктар тарабынан кабыл алынган депозиттер (мезгил акырына карата)</t>
  </si>
  <si>
    <t>Депозиттер - бардыгы</t>
  </si>
  <si>
    <t xml:space="preserve"> юридикалык жактардын</t>
  </si>
  <si>
    <t xml:space="preserve"> жеке адамдардын</t>
  </si>
  <si>
    <t xml:space="preserve"> Бийликтин мамлекеттик органдарынын</t>
  </si>
  <si>
    <t xml:space="preserve"> резидент эместердин</t>
  </si>
  <si>
    <t>улуттук валютада</t>
  </si>
  <si>
    <t>чет ёлкё валютасында</t>
  </si>
  <si>
    <t>12-таблица. Коммерциялык банктар тарабынан берилген кредиттер (мезгил акырына карата карыздары)</t>
  </si>
  <si>
    <t>Кредиттер - бардыгы</t>
  </si>
  <si>
    <t>юридикалык жактарга</t>
  </si>
  <si>
    <t>жеке адамдарга</t>
  </si>
  <si>
    <t>резидент эместерге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</si>
</sst>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0.0000"/>
    <numFmt numFmtId="167" formatCode="0.0"/>
    <numFmt numFmtId="168" formatCode="0.00_ ;[Red]\-0.00\ "/>
    <numFmt numFmtId="169" formatCode="#,##0.0_ ;[Red]\-#,##0.0\ "/>
    <numFmt numFmtId="170" formatCode="dd/mm/yy;@"/>
    <numFmt numFmtId="171" formatCode="d\ mmm"/>
    <numFmt numFmtId="172" formatCode="#,##0.0000_ ;[Red]\-#,##0.0000\ "/>
    <numFmt numFmtId="173" formatCode="0.000000%"/>
    <numFmt numFmtId="174" formatCode="#,##0_ ;[Red]\-#,##0\ "/>
    <numFmt numFmtId="175" formatCode="0.0_ ;[Red]\-0.0\ "/>
    <numFmt numFmtId="176" formatCode="0_ ;[Red]\-0\ "/>
    <numFmt numFmtId="177" formatCode="#,##0.00_ ;[Red]\-#,##0.00\ "/>
    <numFmt numFmtId="178" formatCode="0.0000_ ;[Red]\-0.0000\ "/>
    <numFmt numFmtId="179" formatCode="0.000"/>
    <numFmt numFmtId="180" formatCode="0.000_ ;[Red]\-0.000\ "/>
    <numFmt numFmtId="181" formatCode="#,##0.000_ ;[Red]\-#,##0.000\ "/>
    <numFmt numFmtId="182" formatCode="0.00000"/>
    <numFmt numFmtId="183" formatCode="#,##0.000"/>
    <numFmt numFmtId="184" formatCode="#,##0.0000"/>
    <numFmt numFmtId="185" formatCode="#,##0.00000"/>
    <numFmt numFmtId="186" formatCode="#,##0.000000"/>
    <numFmt numFmtId="187" formatCode="mmm/yyyy"/>
    <numFmt numFmtId="188" formatCode="_-* #,##0.0_р_._-;\-* #,##0.0_р_._-;_-* &quot;-&quot;?_р_._-;_-@_-"/>
    <numFmt numFmtId="189" formatCode="[$-FC19]d\ mmmm\ yyyy\ &quot;г.&quot;"/>
    <numFmt numFmtId="190" formatCode="0.00000000"/>
    <numFmt numFmtId="191" formatCode="0.0000000"/>
    <numFmt numFmtId="192" formatCode="0.000000"/>
    <numFmt numFmtId="193" formatCode="0.000000000"/>
    <numFmt numFmtId="194" formatCode="_-* #,##0.0_р_._-;\-* #,##0.0_р_._-;_-* &quot;-&quot;??_р_._-;_-@_-"/>
  </numFmts>
  <fonts count="6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sz val="8"/>
      <name val="Arial"/>
      <family val="2"/>
    </font>
    <font>
      <sz val="10"/>
      <name val="Times New Roman"/>
      <family val="0"/>
    </font>
    <font>
      <sz val="12"/>
      <color indexed="24"/>
      <name val="Modern"/>
      <family val="0"/>
    </font>
    <font>
      <b/>
      <u val="single"/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vertAlign val="superscript"/>
      <sz val="12"/>
      <name val="Arial"/>
      <family val="2"/>
    </font>
    <font>
      <vertAlign val="superscript"/>
      <sz val="12"/>
      <color indexed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i/>
      <sz val="8"/>
      <color indexed="18"/>
      <name val="Arial Cyr"/>
      <family val="0"/>
    </font>
    <font>
      <b/>
      <i/>
      <sz val="8"/>
      <color indexed="9"/>
      <name val="Arial Cyr"/>
      <family val="0"/>
    </font>
    <font>
      <sz val="8"/>
      <color indexed="9"/>
      <name val="Arial Cyr"/>
      <family val="0"/>
    </font>
    <font>
      <b/>
      <sz val="8"/>
      <color indexed="12"/>
      <name val="Arial Cyr"/>
      <family val="0"/>
    </font>
    <font>
      <sz val="8"/>
      <color indexed="12"/>
      <name val="Arial Cyr"/>
      <family val="0"/>
    </font>
    <font>
      <i/>
      <sz val="8"/>
      <color indexed="12"/>
      <name val="Arial Cyr"/>
      <family val="0"/>
    </font>
    <font>
      <sz val="8"/>
      <color indexed="8"/>
      <name val="Arial Cyr"/>
      <family val="0"/>
    </font>
    <font>
      <sz val="7.35"/>
      <color indexed="8"/>
      <name val="Arial Cyr"/>
      <family val="0"/>
    </font>
    <font>
      <sz val="2"/>
      <color indexed="8"/>
      <name val="Arial Cyr"/>
      <family val="0"/>
    </font>
    <font>
      <sz val="1.75"/>
      <color indexed="8"/>
      <name val="Arial Cyr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7.3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 Cyr"/>
      <family val="0"/>
    </font>
    <font>
      <b/>
      <sz val="2"/>
      <color indexed="8"/>
      <name val="Arial Cyr"/>
      <family val="0"/>
    </font>
    <font>
      <b/>
      <sz val="8"/>
      <color indexed="8"/>
      <name val="Arial"/>
      <family val="0"/>
    </font>
    <font>
      <b/>
      <sz val="12"/>
      <name val="Peterburg"/>
      <family val="0"/>
    </font>
    <font>
      <b/>
      <sz val="10"/>
      <name val="Peterburg"/>
      <family val="0"/>
    </font>
    <font>
      <b/>
      <sz val="8"/>
      <name val="Peterburg"/>
      <family val="0"/>
    </font>
    <font>
      <b/>
      <i/>
      <sz val="8"/>
      <name val="Peterburg"/>
      <family val="0"/>
    </font>
    <font>
      <sz val="8"/>
      <name val="Peterburg"/>
      <family val="0"/>
    </font>
    <font>
      <i/>
      <sz val="8"/>
      <name val="Peterburg"/>
      <family val="0"/>
    </font>
    <font>
      <i/>
      <sz val="10"/>
      <name val="Peterburg"/>
      <family val="0"/>
    </font>
    <font>
      <b/>
      <i/>
      <sz val="10"/>
      <name val="Peterburg"/>
      <family val="0"/>
    </font>
    <font>
      <sz val="10"/>
      <name val="Peterburg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1" borderId="7" applyNumberFormat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44" fillId="3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10" fillId="0" borderId="0">
      <alignment/>
      <protection/>
    </xf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4" borderId="0" applyNumberFormat="0" applyBorder="0" applyAlignment="0" applyProtection="0"/>
  </cellStyleXfs>
  <cellXfs count="159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 vertical="center" wrapText="1"/>
    </xf>
    <xf numFmtId="166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/>
    </xf>
    <xf numFmtId="170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left" vertical="center" wrapText="1"/>
    </xf>
    <xf numFmtId="164" fontId="3" fillId="0" borderId="0" xfId="0" applyNumberFormat="1" applyFont="1" applyAlignment="1">
      <alignment/>
    </xf>
    <xf numFmtId="0" fontId="7" fillId="0" borderId="0" xfId="0" applyFont="1" applyAlignment="1">
      <alignment/>
    </xf>
    <xf numFmtId="164" fontId="4" fillId="0" borderId="0" xfId="0" applyNumberFormat="1" applyFont="1" applyAlignment="1">
      <alignment/>
    </xf>
    <xf numFmtId="10" fontId="7" fillId="0" borderId="0" xfId="0" applyNumberFormat="1" applyFont="1" applyFill="1" applyBorder="1" applyAlignment="1">
      <alignment vertical="center"/>
    </xf>
    <xf numFmtId="10" fontId="6" fillId="0" borderId="0" xfId="0" applyNumberFormat="1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horizontal="right" vertical="center" wrapText="1"/>
    </xf>
    <xf numFmtId="0" fontId="11" fillId="0" borderId="0" xfId="53" applyFont="1" applyFill="1" applyAlignment="1">
      <alignment horizontal="center" vertical="top"/>
      <protection/>
    </xf>
    <xf numFmtId="0" fontId="12" fillId="0" borderId="0" xfId="53" applyFont="1">
      <alignment/>
      <protection/>
    </xf>
    <xf numFmtId="0" fontId="13" fillId="0" borderId="0" xfId="53" applyFont="1">
      <alignment/>
      <protection/>
    </xf>
    <xf numFmtId="0" fontId="13" fillId="0" borderId="0" xfId="53" applyFont="1" applyFill="1">
      <alignment/>
      <protection/>
    </xf>
    <xf numFmtId="0" fontId="12" fillId="0" borderId="0" xfId="53" applyFont="1" applyBorder="1" applyAlignment="1">
      <alignment shrinkToFit="1"/>
      <protection/>
    </xf>
    <xf numFmtId="0" fontId="14" fillId="0" borderId="0" xfId="53" applyFont="1" applyBorder="1" applyAlignment="1">
      <alignment horizontal="left"/>
      <protection/>
    </xf>
    <xf numFmtId="0" fontId="15" fillId="0" borderId="0" xfId="53" applyFont="1" applyBorder="1" applyAlignment="1">
      <alignment horizontal="left"/>
      <protection/>
    </xf>
    <xf numFmtId="0" fontId="12" fillId="0" borderId="0" xfId="53" applyFont="1" applyFill="1">
      <alignment/>
      <protection/>
    </xf>
    <xf numFmtId="173" fontId="12" fillId="0" borderId="0" xfId="58" applyNumberFormat="1" applyFont="1" applyFill="1" applyAlignment="1">
      <alignment/>
    </xf>
    <xf numFmtId="0" fontId="12" fillId="0" borderId="0" xfId="53" applyFont="1" applyFill="1" applyBorder="1">
      <alignment/>
      <protection/>
    </xf>
    <xf numFmtId="169" fontId="3" fillId="0" borderId="0" xfId="0" applyNumberFormat="1" applyFont="1" applyFill="1" applyAlignment="1">
      <alignment horizontal="right"/>
    </xf>
    <xf numFmtId="168" fontId="3" fillId="0" borderId="0" xfId="0" applyNumberFormat="1" applyFont="1" applyAlignment="1">
      <alignment horizontal="right" vertical="center"/>
    </xf>
    <xf numFmtId="0" fontId="16" fillId="0" borderId="0" xfId="53" applyFont="1" applyFill="1" applyBorder="1" applyAlignment="1">
      <alignment horizontal="left" vertical="center" wrapText="1" indent="1"/>
      <protection/>
    </xf>
    <xf numFmtId="168" fontId="3" fillId="0" borderId="0" xfId="0" applyNumberFormat="1" applyFont="1" applyFill="1" applyAlignment="1">
      <alignment horizontal="right" vertical="center"/>
    </xf>
    <xf numFmtId="168" fontId="7" fillId="0" borderId="0" xfId="0" applyNumberFormat="1" applyFont="1" applyAlignment="1">
      <alignment horizontal="right" vertical="center"/>
    </xf>
    <xf numFmtId="164" fontId="3" fillId="0" borderId="0" xfId="0" applyNumberFormat="1" applyFont="1" applyFill="1" applyBorder="1" applyAlignment="1">
      <alignment horizontal="right" vertical="center" wrapText="1"/>
    </xf>
    <xf numFmtId="0" fontId="18" fillId="0" borderId="0" xfId="53" applyFont="1" applyAlignment="1">
      <alignment/>
      <protection/>
    </xf>
    <xf numFmtId="0" fontId="18" fillId="0" borderId="0" xfId="53" applyFont="1" applyBorder="1" applyAlignment="1">
      <alignment/>
      <protection/>
    </xf>
    <xf numFmtId="164" fontId="16" fillId="0" borderId="0" xfId="53" applyNumberFormat="1" applyFont="1" applyFill="1" applyAlignment="1">
      <alignment/>
      <protection/>
    </xf>
    <xf numFmtId="164" fontId="16" fillId="0" borderId="0" xfId="53" applyNumberFormat="1" applyFont="1" applyFill="1" applyAlignment="1">
      <alignment horizontal="right"/>
      <protection/>
    </xf>
    <xf numFmtId="0" fontId="6" fillId="0" borderId="0" xfId="0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right" vertical="center" wrapText="1"/>
    </xf>
    <xf numFmtId="168" fontId="3" fillId="0" borderId="0" xfId="0" applyNumberFormat="1" applyFont="1" applyFill="1" applyBorder="1" applyAlignment="1">
      <alignment horizontal="right" vertical="center"/>
    </xf>
    <xf numFmtId="0" fontId="18" fillId="0" borderId="0" xfId="53" applyFont="1" applyFill="1" applyAlignment="1">
      <alignment horizontal="center"/>
      <protection/>
    </xf>
    <xf numFmtId="0" fontId="18" fillId="0" borderId="0" xfId="53" applyFont="1" applyAlignment="1">
      <alignment horizontal="center"/>
      <protection/>
    </xf>
    <xf numFmtId="169" fontId="19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left"/>
    </xf>
    <xf numFmtId="0" fontId="17" fillId="0" borderId="0" xfId="53" applyFont="1" applyAlignment="1">
      <alignment horizontal="center"/>
      <protection/>
    </xf>
    <xf numFmtId="172" fontId="3" fillId="0" borderId="0" xfId="0" applyNumberFormat="1" applyFont="1" applyFill="1" applyBorder="1" applyAlignment="1">
      <alignment horizontal="center" vertical="center"/>
    </xf>
    <xf numFmtId="172" fontId="3" fillId="0" borderId="0" xfId="0" applyNumberFormat="1" applyFont="1" applyFill="1" applyAlignment="1">
      <alignment horizontal="center" vertical="center"/>
    </xf>
    <xf numFmtId="175" fontId="3" fillId="0" borderId="0" xfId="0" applyNumberFormat="1" applyFont="1" applyFill="1" applyAlignment="1">
      <alignment horizontal="right" vertical="center" indent="1"/>
    </xf>
    <xf numFmtId="169" fontId="3" fillId="0" borderId="0" xfId="0" applyNumberFormat="1" applyFont="1" applyFill="1" applyAlignment="1">
      <alignment horizontal="right" vertical="center" indent="1"/>
    </xf>
    <xf numFmtId="0" fontId="12" fillId="0" borderId="10" xfId="53" applyFont="1" applyFill="1" applyBorder="1">
      <alignment/>
      <protection/>
    </xf>
    <xf numFmtId="17" fontId="5" fillId="0" borderId="10" xfId="0" applyNumberFormat="1" applyFont="1" applyFill="1" applyBorder="1" applyAlignment="1">
      <alignment horizontal="center" vertical="center" wrapText="1"/>
    </xf>
    <xf numFmtId="0" fontId="16" fillId="0" borderId="10" xfId="53" applyFont="1" applyFill="1" applyBorder="1" applyAlignment="1">
      <alignment horizontal="left" vertical="center" indent="2" shrinkToFit="1"/>
      <protection/>
    </xf>
    <xf numFmtId="0" fontId="5" fillId="0" borderId="10" xfId="0" applyFont="1" applyFill="1" applyBorder="1" applyAlignment="1">
      <alignment horizontal="center" vertical="center" wrapText="1"/>
    </xf>
    <xf numFmtId="170" fontId="5" fillId="0" borderId="10" xfId="0" applyNumberFormat="1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2" fontId="3" fillId="0" borderId="0" xfId="0" applyNumberFormat="1" applyFont="1" applyAlignment="1">
      <alignment horizontal="right" vertical="center"/>
    </xf>
    <xf numFmtId="2" fontId="3" fillId="0" borderId="0" xfId="0" applyNumberFormat="1" applyFont="1" applyAlignment="1">
      <alignment/>
    </xf>
    <xf numFmtId="167" fontId="3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1" fontId="0" fillId="0" borderId="0" xfId="0" applyNumberFormat="1" applyFill="1" applyAlignment="1">
      <alignment/>
    </xf>
    <xf numFmtId="164" fontId="3" fillId="0" borderId="0" xfId="0" applyNumberFormat="1" applyFont="1" applyFill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164" fontId="5" fillId="0" borderId="0" xfId="0" applyNumberFormat="1" applyFont="1" applyFill="1" applyAlignment="1">
      <alignment horizontal="right" vertical="center"/>
    </xf>
    <xf numFmtId="164" fontId="5" fillId="0" borderId="0" xfId="0" applyNumberFormat="1" applyFont="1" applyAlignment="1">
      <alignment horizontal="right" vertical="center"/>
    </xf>
    <xf numFmtId="168" fontId="5" fillId="0" borderId="0" xfId="0" applyNumberFormat="1" applyFont="1" applyFill="1" applyAlignment="1">
      <alignment horizontal="right" vertical="center"/>
    </xf>
    <xf numFmtId="168" fontId="5" fillId="0" borderId="0" xfId="0" applyNumberFormat="1" applyFont="1" applyFill="1" applyBorder="1" applyAlignment="1">
      <alignment horizontal="right" vertical="center"/>
    </xf>
    <xf numFmtId="169" fontId="3" fillId="0" borderId="0" xfId="0" applyNumberFormat="1" applyFont="1" applyFill="1" applyAlignment="1">
      <alignment vertical="center"/>
    </xf>
    <xf numFmtId="169" fontId="3" fillId="0" borderId="0" xfId="0" applyNumberFormat="1" applyFont="1" applyFill="1" applyAlignment="1">
      <alignment horizontal="right" vertical="center"/>
    </xf>
    <xf numFmtId="169" fontId="7" fillId="0" borderId="0" xfId="0" applyNumberFormat="1" applyFont="1" applyAlignment="1">
      <alignment horizontal="right" vertical="center"/>
    </xf>
    <xf numFmtId="169" fontId="5" fillId="0" borderId="0" xfId="0" applyNumberFormat="1" applyFont="1" applyFill="1" applyBorder="1" applyAlignment="1">
      <alignment horizontal="right" vertical="center" wrapText="1"/>
    </xf>
    <xf numFmtId="169" fontId="6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right"/>
    </xf>
    <xf numFmtId="0" fontId="3" fillId="0" borderId="0" xfId="0" applyFont="1" applyAlignment="1">
      <alignment horizontal="right"/>
    </xf>
    <xf numFmtId="169" fontId="3" fillId="0" borderId="0" xfId="0" applyNumberFormat="1" applyFont="1" applyAlignment="1">
      <alignment/>
    </xf>
    <xf numFmtId="17" fontId="3" fillId="0" borderId="0" xfId="0" applyNumberFormat="1" applyFont="1" applyAlignment="1">
      <alignment horizontal="center"/>
    </xf>
    <xf numFmtId="0" fontId="3" fillId="0" borderId="0" xfId="0" applyFont="1" applyFill="1" applyBorder="1" applyAlignment="1">
      <alignment horizontal="right" vertical="center" wrapText="1"/>
    </xf>
    <xf numFmtId="172" fontId="19" fillId="0" borderId="0" xfId="0" applyNumberFormat="1" applyFont="1" applyFill="1" applyAlignment="1">
      <alignment horizontal="right"/>
    </xf>
    <xf numFmtId="186" fontId="3" fillId="0" borderId="0" xfId="0" applyNumberFormat="1" applyFont="1" applyAlignment="1">
      <alignment/>
    </xf>
    <xf numFmtId="183" fontId="3" fillId="0" borderId="0" xfId="0" applyNumberFormat="1" applyFont="1" applyFill="1" applyAlignment="1">
      <alignment/>
    </xf>
    <xf numFmtId="183" fontId="3" fillId="0" borderId="0" xfId="0" applyNumberFormat="1" applyFont="1" applyAlignment="1">
      <alignment/>
    </xf>
    <xf numFmtId="164" fontId="20" fillId="0" borderId="0" xfId="0" applyNumberFormat="1" applyFont="1" applyFill="1" applyBorder="1" applyAlignment="1">
      <alignment horizontal="right" vertical="center" wrapText="1"/>
    </xf>
    <xf numFmtId="2" fontId="21" fillId="0" borderId="0" xfId="0" applyNumberFormat="1" applyFont="1" applyAlignment="1">
      <alignment/>
    </xf>
    <xf numFmtId="177" fontId="19" fillId="0" borderId="0" xfId="0" applyNumberFormat="1" applyFont="1" applyFill="1" applyAlignment="1">
      <alignment horizontal="right"/>
    </xf>
    <xf numFmtId="17" fontId="22" fillId="0" borderId="0" xfId="0" applyNumberFormat="1" applyFont="1" applyFill="1" applyBorder="1" applyAlignment="1">
      <alignment horizontal="center" vertical="center" wrapText="1"/>
    </xf>
    <xf numFmtId="175" fontId="23" fillId="0" borderId="0" xfId="0" applyNumberFormat="1" applyFont="1" applyFill="1" applyBorder="1" applyAlignment="1">
      <alignment horizontal="right" vertical="center" indent="1"/>
    </xf>
    <xf numFmtId="169" fontId="23" fillId="0" borderId="0" xfId="0" applyNumberFormat="1" applyFont="1" applyFill="1" applyBorder="1" applyAlignment="1">
      <alignment horizontal="right" vertical="center" indent="1"/>
    </xf>
    <xf numFmtId="169" fontId="3" fillId="0" borderId="0" xfId="0" applyNumberFormat="1" applyFont="1" applyFill="1" applyBorder="1" applyAlignment="1">
      <alignment horizontal="right" vertical="center" indent="1"/>
    </xf>
    <xf numFmtId="168" fontId="24" fillId="0" borderId="0" xfId="0" applyNumberFormat="1" applyFont="1" applyFill="1" applyBorder="1" applyAlignment="1">
      <alignment horizontal="right" vertical="center" indent="1"/>
    </xf>
    <xf numFmtId="0" fontId="21" fillId="0" borderId="0" xfId="0" applyFont="1" applyAlignment="1">
      <alignment/>
    </xf>
    <xf numFmtId="49" fontId="17" fillId="0" borderId="0" xfId="53" applyNumberFormat="1" applyFont="1" applyAlignment="1">
      <alignment horizontal="center"/>
      <protection/>
    </xf>
    <xf numFmtId="172" fontId="12" fillId="0" borderId="0" xfId="53" applyNumberFormat="1" applyFont="1" applyFill="1">
      <alignment/>
      <protection/>
    </xf>
    <xf numFmtId="17" fontId="13" fillId="0" borderId="0" xfId="53" applyNumberFormat="1" applyFont="1" applyFill="1">
      <alignment/>
      <protection/>
    </xf>
    <xf numFmtId="177" fontId="24" fillId="0" borderId="0" xfId="0" applyNumberFormat="1" applyFont="1" applyFill="1" applyBorder="1" applyAlignment="1">
      <alignment horizontal="right" vertical="center" indent="1"/>
    </xf>
    <xf numFmtId="2" fontId="12" fillId="0" borderId="0" xfId="53" applyNumberFormat="1" applyFont="1" applyFill="1">
      <alignment/>
      <protection/>
    </xf>
    <xf numFmtId="43" fontId="5" fillId="0" borderId="0" xfId="0" applyNumberFormat="1" applyFont="1" applyFill="1" applyAlignment="1">
      <alignment horizontal="right" vertical="center"/>
    </xf>
    <xf numFmtId="43" fontId="3" fillId="0" borderId="0" xfId="0" applyNumberFormat="1" applyFont="1" applyFill="1" applyAlignment="1">
      <alignment horizontal="right" vertical="center"/>
    </xf>
    <xf numFmtId="43" fontId="3" fillId="0" borderId="0" xfId="0" applyNumberFormat="1" applyFont="1" applyFill="1" applyBorder="1" applyAlignment="1">
      <alignment horizontal="right" vertical="center"/>
    </xf>
    <xf numFmtId="43" fontId="5" fillId="0" borderId="0" xfId="0" applyNumberFormat="1" applyFont="1" applyAlignment="1">
      <alignment horizontal="right" vertical="center"/>
    </xf>
    <xf numFmtId="43" fontId="3" fillId="0" borderId="0" xfId="0" applyNumberFormat="1" applyFont="1" applyFill="1" applyAlignment="1">
      <alignment vertical="center"/>
    </xf>
    <xf numFmtId="43" fontId="5" fillId="0" borderId="0" xfId="0" applyNumberFormat="1" applyFont="1" applyAlignment="1">
      <alignment vertical="center"/>
    </xf>
    <xf numFmtId="188" fontId="3" fillId="0" borderId="0" xfId="0" applyNumberFormat="1" applyFont="1" applyFill="1" applyAlignment="1">
      <alignment vertical="center"/>
    </xf>
    <xf numFmtId="188" fontId="3" fillId="0" borderId="0" xfId="0" applyNumberFormat="1" applyFont="1" applyFill="1" applyAlignment="1">
      <alignment horizontal="right" vertical="center"/>
    </xf>
    <xf numFmtId="188" fontId="3" fillId="0" borderId="0" xfId="0" applyNumberFormat="1" applyFont="1" applyFill="1" applyBorder="1" applyAlignment="1">
      <alignment horizontal="right" vertical="center"/>
    </xf>
    <xf numFmtId="188" fontId="5" fillId="0" borderId="0" xfId="0" applyNumberFormat="1" applyFont="1" applyFill="1" applyAlignment="1">
      <alignment vertical="center"/>
    </xf>
    <xf numFmtId="43" fontId="5" fillId="0" borderId="0" xfId="0" applyNumberFormat="1" applyFont="1" applyFill="1" applyAlignment="1">
      <alignment vertical="center"/>
    </xf>
    <xf numFmtId="164" fontId="3" fillId="0" borderId="0" xfId="0" applyNumberFormat="1" applyFont="1" applyFill="1" applyAlignment="1">
      <alignment/>
    </xf>
    <xf numFmtId="169" fontId="7" fillId="0" borderId="0" xfId="0" applyNumberFormat="1" applyFont="1" applyFill="1" applyAlignment="1">
      <alignment horizontal="right" vertical="center"/>
    </xf>
    <xf numFmtId="43" fontId="3" fillId="0" borderId="0" xfId="0" applyNumberFormat="1" applyFont="1" applyAlignment="1">
      <alignment/>
    </xf>
    <xf numFmtId="188" fontId="3" fillId="0" borderId="0" xfId="0" applyNumberFormat="1" applyFont="1" applyAlignment="1">
      <alignment/>
    </xf>
    <xf numFmtId="169" fontId="3" fillId="0" borderId="0" xfId="0" applyNumberFormat="1" applyFont="1" applyFill="1" applyBorder="1" applyAlignment="1">
      <alignment horizontal="right" vertical="center" wrapText="1"/>
    </xf>
    <xf numFmtId="175" fontId="7" fillId="0" borderId="0" xfId="0" applyNumberFormat="1" applyFont="1" applyFill="1" applyAlignment="1">
      <alignment horizontal="right" vertical="center" indent="1"/>
    </xf>
    <xf numFmtId="164" fontId="8" fillId="0" borderId="0" xfId="53" applyNumberFormat="1" applyFont="1" applyFill="1" applyBorder="1" applyAlignment="1">
      <alignment vertical="center"/>
      <protection/>
    </xf>
    <xf numFmtId="0" fontId="12" fillId="0" borderId="0" xfId="53" applyFont="1" applyFill="1" applyBorder="1" applyAlignment="1">
      <alignment vertical="center"/>
      <protection/>
    </xf>
    <xf numFmtId="10" fontId="7" fillId="0" borderId="0" xfId="58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right"/>
    </xf>
    <xf numFmtId="168" fontId="6" fillId="0" borderId="0" xfId="0" applyNumberFormat="1" applyFont="1" applyFill="1" applyAlignment="1">
      <alignment horizontal="right" vertical="center"/>
    </xf>
    <xf numFmtId="177" fontId="3" fillId="0" borderId="0" xfId="0" applyNumberFormat="1" applyFont="1" applyAlignment="1">
      <alignment/>
    </xf>
    <xf numFmtId="169" fontId="3" fillId="0" borderId="0" xfId="0" applyNumberFormat="1" applyFont="1" applyFill="1" applyAlignment="1">
      <alignment/>
    </xf>
    <xf numFmtId="169" fontId="3" fillId="0" borderId="0" xfId="0" applyNumberFormat="1" applyFont="1" applyFill="1" applyBorder="1" applyAlignment="1">
      <alignment horizontal="right" vertical="center"/>
    </xf>
    <xf numFmtId="168" fontId="7" fillId="0" borderId="0" xfId="0" applyNumberFormat="1" applyFont="1" applyFill="1" applyAlignment="1">
      <alignment horizontal="right" vertical="center" indent="1"/>
    </xf>
    <xf numFmtId="2" fontId="3" fillId="0" borderId="0" xfId="0" applyNumberFormat="1" applyFont="1" applyFill="1" applyAlignment="1">
      <alignment horizontal="right"/>
    </xf>
    <xf numFmtId="164" fontId="7" fillId="0" borderId="0" xfId="0" applyNumberFormat="1" applyFont="1" applyFill="1" applyAlignment="1">
      <alignment horizontal="right" vertical="center"/>
    </xf>
    <xf numFmtId="194" fontId="5" fillId="0" borderId="0" xfId="0" applyNumberFormat="1" applyFont="1" applyFill="1" applyAlignment="1">
      <alignment horizontal="right" vertical="center"/>
    </xf>
    <xf numFmtId="169" fontId="3" fillId="0" borderId="0" xfId="0" applyNumberFormat="1" applyFont="1" applyFill="1" applyAlignment="1">
      <alignment horizontal="center" vertical="center"/>
    </xf>
    <xf numFmtId="175" fontId="7" fillId="0" borderId="0" xfId="0" applyNumberFormat="1" applyFont="1" applyFill="1" applyAlignment="1">
      <alignment horizontal="center" vertical="center"/>
    </xf>
    <xf numFmtId="169" fontId="13" fillId="0" borderId="0" xfId="53" applyNumberFormat="1" applyFont="1" applyFill="1">
      <alignment/>
      <protection/>
    </xf>
    <xf numFmtId="49" fontId="17" fillId="0" borderId="0" xfId="53" applyNumberFormat="1" applyFont="1" applyAlignment="1">
      <alignment horizontal="center"/>
      <protection/>
    </xf>
    <xf numFmtId="0" fontId="52" fillId="0" borderId="0" xfId="53" applyFont="1" applyAlignment="1">
      <alignment horizontal="center"/>
      <protection/>
    </xf>
    <xf numFmtId="0" fontId="53" fillId="0" borderId="0" xfId="0" applyFont="1" applyAlignment="1">
      <alignment/>
    </xf>
    <xf numFmtId="17" fontId="54" fillId="0" borderId="10" xfId="0" applyNumberFormat="1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6" fillId="0" borderId="0" xfId="53" applyFont="1" applyFill="1" applyBorder="1" applyAlignment="1">
      <alignment horizontal="left" vertical="center" wrapText="1"/>
      <protection/>
    </xf>
    <xf numFmtId="0" fontId="57" fillId="0" borderId="0" xfId="0" applyFont="1" applyAlignment="1">
      <alignment/>
    </xf>
    <xf numFmtId="0" fontId="56" fillId="0" borderId="0" xfId="0" applyFont="1" applyFill="1" applyBorder="1" applyAlignment="1">
      <alignment horizontal="left" vertical="center" wrapText="1"/>
    </xf>
    <xf numFmtId="0" fontId="56" fillId="0" borderId="0" xfId="0" applyFont="1" applyFill="1" applyBorder="1" applyAlignment="1">
      <alignment horizontal="left" vertical="center" wrapText="1"/>
    </xf>
    <xf numFmtId="0" fontId="53" fillId="0" borderId="0" xfId="53" applyFont="1" applyFill="1" applyBorder="1" applyAlignment="1">
      <alignment/>
      <protection/>
    </xf>
    <xf numFmtId="0" fontId="57" fillId="0" borderId="0" xfId="53" applyFont="1" applyFill="1" applyBorder="1" applyAlignment="1">
      <alignment horizontal="left" shrinkToFit="1"/>
      <protection/>
    </xf>
    <xf numFmtId="0" fontId="56" fillId="0" borderId="0" xfId="0" applyFont="1" applyBorder="1" applyAlignment="1">
      <alignment horizontal="left" vertical="center" wrapText="1"/>
    </xf>
    <xf numFmtId="0" fontId="57" fillId="0" borderId="0" xfId="0" applyFont="1" applyFill="1" applyBorder="1" applyAlignment="1">
      <alignment horizontal="left" vertical="center" wrapText="1" indent="1"/>
    </xf>
    <xf numFmtId="0" fontId="58" fillId="0" borderId="0" xfId="0" applyFont="1" applyAlignment="1">
      <alignment horizontal="left"/>
    </xf>
    <xf numFmtId="0" fontId="59" fillId="0" borderId="0" xfId="0" applyFont="1" applyBorder="1" applyAlignment="1">
      <alignment horizontal="left" vertical="center" wrapText="1"/>
    </xf>
    <xf numFmtId="0" fontId="60" fillId="0" borderId="0" xfId="0" applyFont="1" applyBorder="1" applyAlignment="1">
      <alignment horizontal="left" vertical="center" wrapText="1" indent="1"/>
    </xf>
    <xf numFmtId="0" fontId="60" fillId="0" borderId="0" xfId="0" applyFont="1" applyBorder="1" applyAlignment="1">
      <alignment horizontal="left" vertical="center" wrapText="1" indent="3"/>
    </xf>
    <xf numFmtId="0" fontId="53" fillId="0" borderId="0" xfId="0" applyFont="1" applyFill="1" applyAlignment="1">
      <alignment/>
    </xf>
    <xf numFmtId="0" fontId="55" fillId="0" borderId="0" xfId="0" applyFont="1" applyBorder="1" applyAlignment="1">
      <alignment horizontal="left" vertical="center" wrapText="1"/>
    </xf>
    <xf numFmtId="0" fontId="56" fillId="0" borderId="0" xfId="0" applyFont="1" applyBorder="1" applyAlignment="1">
      <alignment horizontal="left" vertical="center" wrapText="1" indent="1"/>
    </xf>
    <xf numFmtId="0" fontId="56" fillId="0" borderId="0" xfId="0" applyFont="1" applyBorder="1" applyAlignment="1">
      <alignment horizontal="left" vertical="center" wrapText="1" indent="3"/>
    </xf>
    <xf numFmtId="0" fontId="57" fillId="0" borderId="0" xfId="0" applyFont="1" applyAlignment="1">
      <alignment horizontal="left"/>
    </xf>
    <xf numFmtId="0" fontId="56" fillId="0" borderId="0" xfId="0" applyFont="1" applyAlignment="1">
      <alignment horizontal="right" indent="4"/>
    </xf>
    <xf numFmtId="0" fontId="54" fillId="0" borderId="0" xfId="0" applyFont="1" applyBorder="1" applyAlignment="1">
      <alignment horizontal="left" vertical="center" wrapText="1"/>
    </xf>
    <xf numFmtId="0" fontId="56" fillId="0" borderId="0" xfId="0" applyFont="1" applyAlignment="1">
      <alignment horizontal="left" indent="2"/>
    </xf>
    <xf numFmtId="0" fontId="56" fillId="0" borderId="0" xfId="0" applyFont="1" applyBorder="1" applyAlignment="1">
      <alignment horizontal="left" vertical="center" wrapText="1" indent="2"/>
    </xf>
    <xf numFmtId="0" fontId="54" fillId="0" borderId="0" xfId="0" applyFont="1" applyBorder="1" applyAlignment="1">
      <alignment horizontal="left" vertical="center" wrapText="1" indent="1"/>
    </xf>
    <xf numFmtId="0" fontId="54" fillId="0" borderId="0" xfId="0" applyFont="1" applyFill="1" applyBorder="1" applyAlignment="1">
      <alignment vertical="center" wrapText="1"/>
    </xf>
    <xf numFmtId="0" fontId="56" fillId="0" borderId="0" xfId="0" applyFont="1" applyFill="1" applyBorder="1" applyAlignment="1">
      <alignment horizontal="left" vertical="center" wrapText="1" indent="2"/>
    </xf>
    <xf numFmtId="0" fontId="55" fillId="0" borderId="0" xfId="0" applyFont="1" applyFill="1" applyBorder="1" applyAlignment="1">
      <alignment horizontal="left" vertical="center" wrapText="1" inden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есс-конференция (октябрь 2008)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0784402"/>
        <c:axId val="10188707"/>
      </c:lineChart>
      <c:catAx>
        <c:axId val="60784402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188707"/>
        <c:crosses val="autoZero"/>
        <c:auto val="0"/>
        <c:lblOffset val="100"/>
        <c:tickLblSkip val="1"/>
        <c:noMultiLvlLbl val="0"/>
      </c:catAx>
      <c:valAx>
        <c:axId val="10188707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784402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7. Операции банков с безналичными казахскими тенге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'[1]Вал-рынок(тенге) '!$AD$7</c:f>
              <c:strCache>
                <c:ptCount val="1"/>
                <c:pt idx="0">
                  <c:v>1860,932974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'!$B$7:$Y$7</c:f>
              <c:numCache>
                <c:ptCount val="24"/>
                <c:pt idx="0">
                  <c:v>3507.926865</c:v>
                </c:pt>
                <c:pt idx="1">
                  <c:v>4203.400783</c:v>
                </c:pt>
                <c:pt idx="2">
                  <c:v>3847.021839</c:v>
                </c:pt>
                <c:pt idx="3">
                  <c:v>4422.036601</c:v>
                </c:pt>
                <c:pt idx="4">
                  <c:v>6106.640871</c:v>
                </c:pt>
                <c:pt idx="5">
                  <c:v>6992.507461</c:v>
                </c:pt>
                <c:pt idx="6">
                  <c:v>6979.837765</c:v>
                </c:pt>
                <c:pt idx="7">
                  <c:v>8578.792129</c:v>
                </c:pt>
                <c:pt idx="8">
                  <c:v>7104.220861</c:v>
                </c:pt>
                <c:pt idx="9">
                  <c:v>7655.096459</c:v>
                </c:pt>
                <c:pt idx="10">
                  <c:v>7768.560379</c:v>
                </c:pt>
                <c:pt idx="11">
                  <c:v>7976.786361</c:v>
                </c:pt>
                <c:pt idx="12">
                  <c:v>4940.941792</c:v>
                </c:pt>
                <c:pt idx="13">
                  <c:v>4326.25042</c:v>
                </c:pt>
                <c:pt idx="14">
                  <c:v>4479.494878</c:v>
                </c:pt>
                <c:pt idx="15">
                  <c:v>6239.724741</c:v>
                </c:pt>
                <c:pt idx="16">
                  <c:v>4772.056938</c:v>
                </c:pt>
                <c:pt idx="17">
                  <c:v>4214.86814</c:v>
                </c:pt>
                <c:pt idx="18">
                  <c:v>4635.350095</c:v>
                </c:pt>
                <c:pt idx="19">
                  <c:v>3218.251353</c:v>
                </c:pt>
                <c:pt idx="20">
                  <c:v>2199.151986</c:v>
                </c:pt>
                <c:pt idx="21">
                  <c:v>5616.590647</c:v>
                </c:pt>
                <c:pt idx="22">
                  <c:v>1123.3181294</c:v>
                </c:pt>
                <c:pt idx="23">
                  <c:v>601.077736</c:v>
                </c:pt>
              </c:numCache>
            </c:numRef>
          </c:val>
        </c:ser>
        <c:axId val="17411670"/>
        <c:axId val="22487303"/>
      </c:barChart>
      <c:lineChart>
        <c:grouping val="standard"/>
        <c:varyColors val="0"/>
        <c:ser>
          <c:idx val="3"/>
          <c:order val="1"/>
          <c:tx>
            <c:strRef>
              <c:f>'[1]Вал-рынок(тенге) '!$AD$22</c:f>
              <c:strCache>
                <c:ptCount val="1"/>
                <c:pt idx="0">
                  <c:v> 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'!$AE$22:$BD$22</c:f>
              <c:numCache>
                <c:ptCount val="26"/>
                <c:pt idx="0">
                  <c:v>0</c:v>
                </c:pt>
                <c:pt idx="1">
                  <c:v>-54.587422999999944</c:v>
                </c:pt>
                <c:pt idx="2">
                  <c:v>22.65993400000025</c:v>
                </c:pt>
                <c:pt idx="3">
                  <c:v>74.26542800000016</c:v>
                </c:pt>
                <c:pt idx="4">
                  <c:v>0</c:v>
                </c:pt>
                <c:pt idx="5">
                  <c:v>0</c:v>
                </c:pt>
                <c:pt idx="6">
                  <c:v>-54.587422999999944</c:v>
                </c:pt>
                <c:pt idx="7">
                  <c:v>22.65993400000025</c:v>
                </c:pt>
                <c:pt idx="8">
                  <c:v>74.26542800000016</c:v>
                </c:pt>
                <c:pt idx="9">
                  <c:v>-50.799238000000514</c:v>
                </c:pt>
                <c:pt idx="10">
                  <c:v>169.03982599999927</c:v>
                </c:pt>
                <c:pt idx="11">
                  <c:v>-23.653739999999743</c:v>
                </c:pt>
                <c:pt idx="12">
                  <c:v>-70.1806059999999</c:v>
                </c:pt>
                <c:pt idx="13">
                  <c:v>-67.40436299999965</c:v>
                </c:pt>
                <c:pt idx="14">
                  <c:v>35.47091499999988</c:v>
                </c:pt>
                <c:pt idx="15">
                  <c:v>-62.356463999999505</c:v>
                </c:pt>
                <c:pt idx="16">
                  <c:v>85.06154599999991</c:v>
                </c:pt>
                <c:pt idx="17">
                  <c:v>395.9099960000003</c:v>
                </c:pt>
                <c:pt idx="18">
                  <c:v>-374.932503</c:v>
                </c:pt>
                <c:pt idx="19">
                  <c:v>6.016782000000603</c:v>
                </c:pt>
                <c:pt idx="20">
                  <c:v>-78.42803699999968</c:v>
                </c:pt>
                <c:pt idx="21">
                  <c:v>-58.15063000000009</c:v>
                </c:pt>
                <c:pt idx="22">
                  <c:v>30.526137999999264</c:v>
                </c:pt>
                <c:pt idx="23">
                  <c:v>24.918861999999535</c:v>
                </c:pt>
                <c:pt idx="24">
                  <c:v>-42.19607400000041</c:v>
                </c:pt>
                <c:pt idx="25">
                  <c:v>15.09262200000012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'[1]Вал-рынок(тенге) '!$AD$21</c:f>
              <c:strCache>
                <c:ptCount val="1"/>
                <c:pt idx="0">
                  <c:v>120,775839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'!$B$21:$Y$21</c:f>
              <c:numCache>
                <c:ptCount val="24"/>
                <c:pt idx="0">
                  <c:v>56.186085</c:v>
                </c:pt>
                <c:pt idx="1">
                  <c:v>78.846019</c:v>
                </c:pt>
                <c:pt idx="2">
                  <c:v>153.111448</c:v>
                </c:pt>
                <c:pt idx="3">
                  <c:v>102.312209</c:v>
                </c:pt>
                <c:pt idx="4">
                  <c:v>271.352033</c:v>
                </c:pt>
                <c:pt idx="5">
                  <c:v>247.698293</c:v>
                </c:pt>
                <c:pt idx="6">
                  <c:v>177.517685</c:v>
                </c:pt>
                <c:pt idx="7">
                  <c:v>110.113322</c:v>
                </c:pt>
                <c:pt idx="8">
                  <c:v>145.584238</c:v>
                </c:pt>
                <c:pt idx="9">
                  <c:v>83.227771</c:v>
                </c:pt>
                <c:pt idx="10">
                  <c:v>168.289317</c:v>
                </c:pt>
                <c:pt idx="11">
                  <c:v>564.199313</c:v>
                </c:pt>
                <c:pt idx="12">
                  <c:v>189.266809</c:v>
                </c:pt>
                <c:pt idx="13">
                  <c:v>195.283592</c:v>
                </c:pt>
                <c:pt idx="14">
                  <c:v>116.855555</c:v>
                </c:pt>
                <c:pt idx="15">
                  <c:v>58.704925</c:v>
                </c:pt>
                <c:pt idx="16">
                  <c:v>89.231069</c:v>
                </c:pt>
                <c:pt idx="17">
                  <c:v>114.14993</c:v>
                </c:pt>
                <c:pt idx="18">
                  <c:v>71.953853</c:v>
                </c:pt>
                <c:pt idx="19">
                  <c:v>87.046474</c:v>
                </c:pt>
                <c:pt idx="20">
                  <c:v>68.095172</c:v>
                </c:pt>
                <c:pt idx="21">
                  <c:v>87.662287</c:v>
                </c:pt>
                <c:pt idx="22">
                  <c:v>104.23888120000001</c:v>
                </c:pt>
                <c:pt idx="23">
                  <c:v>87.66052200000047</c:v>
                </c:pt>
              </c:numCache>
            </c:numRef>
          </c:val>
          <c:smooth val="0"/>
        </c:ser>
        <c:axId val="1059136"/>
        <c:axId val="9532225"/>
      </c:lineChart>
      <c:catAx>
        <c:axId val="17411670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2487303"/>
        <c:crosses val="autoZero"/>
        <c:auto val="0"/>
        <c:lblOffset val="100"/>
        <c:tickLblSkip val="5"/>
        <c:noMultiLvlLbl val="0"/>
      </c:catAx>
      <c:valAx>
        <c:axId val="22487303"/>
        <c:scaling>
          <c:orientation val="minMax"/>
          <c:max val="10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411670"/>
        <c:crossesAt val="1"/>
        <c:crossBetween val="between"/>
        <c:dispUnits/>
        <c:majorUnit val="2000"/>
        <c:minorUnit val="100"/>
      </c:valAx>
      <c:catAx>
        <c:axId val="1059136"/>
        <c:scaling>
          <c:orientation val="minMax"/>
        </c:scaling>
        <c:axPos val="b"/>
        <c:delete val="1"/>
        <c:majorTickMark val="out"/>
        <c:minorTickMark val="none"/>
        <c:tickLblPos val="none"/>
        <c:crossAx val="9532225"/>
        <c:crossesAt val="39"/>
        <c:auto val="0"/>
        <c:lblOffset val="100"/>
        <c:tickLblSkip val="1"/>
        <c:noMultiLvlLbl val="0"/>
      </c:catAx>
      <c:valAx>
        <c:axId val="9532225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 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059136"/>
        <c:crosses val="max"/>
        <c:crossBetween val="between"/>
        <c:dispUnits/>
        <c:majorUnit val="200"/>
        <c:minorUnit val="24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График 9. Обменный курс доллара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18681162"/>
        <c:axId val="33912731"/>
      </c:barChart>
      <c:lineChart>
        <c:grouping val="standard"/>
        <c:varyColors val="0"/>
        <c:ser>
          <c:idx val="0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8681162"/>
        <c:axId val="33912731"/>
      </c:lineChart>
      <c:lineChart>
        <c:grouping val="standard"/>
        <c:varyColors val="0"/>
        <c:ser>
          <c:idx val="2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6779124"/>
        <c:axId val="62576661"/>
      </c:lineChart>
      <c:catAx>
        <c:axId val="186811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3912731"/>
        <c:crosses val="autoZero"/>
        <c:auto val="0"/>
        <c:lblOffset val="100"/>
        <c:tickLblSkip val="1"/>
        <c:noMultiLvlLbl val="0"/>
      </c:catAx>
      <c:valAx>
        <c:axId val="33912731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681162"/>
        <c:crossesAt val="1"/>
        <c:crossBetween val="between"/>
        <c:dispUnits/>
        <c:majorUnit val="1"/>
      </c:valAx>
      <c:catAx>
        <c:axId val="36779124"/>
        <c:scaling>
          <c:orientation val="minMax"/>
        </c:scaling>
        <c:axPos val="b"/>
        <c:delete val="1"/>
        <c:majorTickMark val="out"/>
        <c:minorTickMark val="none"/>
        <c:tickLblPos val="none"/>
        <c:crossAx val="62576661"/>
        <c:crosses val="autoZero"/>
        <c:auto val="0"/>
        <c:lblOffset val="100"/>
        <c:tickLblSkip val="1"/>
        <c:noMultiLvlLbl val="0"/>
      </c:catAx>
      <c:valAx>
        <c:axId val="62576661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6779124"/>
        <c:crosses val="max"/>
        <c:crossBetween val="between"/>
        <c:dispUnits/>
        <c:majorUnit val="1"/>
      </c:valAx>
      <c:spPr>
        <a:solidFill>
          <a:srgbClr val="FFCC99"/>
        </a:solidFill>
        <a:ln w="12700">
          <a:solidFill>
            <a:srgbClr val="FFCC99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7727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26319038"/>
        <c:axId val="35544751"/>
      </c:barChart>
      <c:lineChart>
        <c:grouping val="standard"/>
        <c:varyColors val="0"/>
        <c:ser>
          <c:idx val="2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6319038"/>
        <c:axId val="35544751"/>
      </c:lineChart>
      <c:catAx>
        <c:axId val="26319038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5544751"/>
        <c:crosses val="autoZero"/>
        <c:auto val="1"/>
        <c:lblOffset val="100"/>
        <c:tickLblSkip val="1"/>
        <c:noMultiLvlLbl val="0"/>
      </c:catAx>
      <c:valAx>
        <c:axId val="35544751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6319038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074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axId val="24589500"/>
        <c:axId val="19978909"/>
      </c:barChart>
      <c:lineChart>
        <c:grouping val="standard"/>
        <c:varyColors val="0"/>
        <c:ser>
          <c:idx val="2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4589500"/>
        <c:axId val="19978909"/>
      </c:lineChart>
      <c:catAx>
        <c:axId val="24589500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9978909"/>
        <c:crosses val="autoZero"/>
        <c:auto val="1"/>
        <c:lblOffset val="100"/>
        <c:tickLblSkip val="1"/>
        <c:noMultiLvlLbl val="0"/>
      </c:catAx>
      <c:valAx>
        <c:axId val="19978909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4589500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10. Динамика межбанковских кредитов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2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45592454"/>
        <c:axId val="7678903"/>
      </c:barChart>
      <c:lineChart>
        <c:grouping val="standard"/>
        <c:varyColors val="0"/>
        <c:ser>
          <c:idx val="3"/>
          <c:order val="3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001264"/>
        <c:axId val="18011377"/>
      </c:lineChart>
      <c:catAx>
        <c:axId val="455924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7678903"/>
        <c:crosses val="autoZero"/>
        <c:auto val="1"/>
        <c:lblOffset val="100"/>
        <c:tickLblSkip val="1"/>
        <c:noMultiLvlLbl val="0"/>
      </c:catAx>
      <c:valAx>
        <c:axId val="7678903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5592454"/>
        <c:crossesAt val="1"/>
        <c:crossBetween val="between"/>
        <c:dispUnits/>
        <c:majorUnit val="400"/>
      </c:valAx>
      <c:catAx>
        <c:axId val="2001264"/>
        <c:scaling>
          <c:orientation val="minMax"/>
        </c:scaling>
        <c:axPos val="b"/>
        <c:delete val="1"/>
        <c:majorTickMark val="out"/>
        <c:minorTickMark val="none"/>
        <c:tickLblPos val="none"/>
        <c:crossAx val="18011377"/>
        <c:crosses val="autoZero"/>
        <c:auto val="1"/>
        <c:lblOffset val="100"/>
        <c:tickLblSkip val="1"/>
        <c:noMultiLvlLbl val="0"/>
      </c:catAx>
      <c:valAx>
        <c:axId val="18011377"/>
        <c:scaling>
          <c:orientation val="minMax"/>
          <c:max val="16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проценты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001264"/>
        <c:crosses val="max"/>
        <c:crossBetween val="between"/>
        <c:dispUnits/>
        <c:majorUnit val="2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7727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27884666"/>
        <c:axId val="49635403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7884666"/>
        <c:axId val="49635403"/>
      </c:lineChart>
      <c:catAx>
        <c:axId val="27884666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9635403"/>
        <c:crosses val="autoZero"/>
        <c:auto val="1"/>
        <c:lblOffset val="100"/>
        <c:tickLblSkip val="1"/>
        <c:noMultiLvlLbl val="0"/>
      </c:catAx>
      <c:valAx>
        <c:axId val="49635403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7884666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074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7727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44065444"/>
        <c:axId val="61044677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4065444"/>
        <c:axId val="61044677"/>
      </c:lineChart>
      <c:catAx>
        <c:axId val="44065444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1044677"/>
        <c:crosses val="autoZero"/>
        <c:auto val="1"/>
        <c:lblOffset val="100"/>
        <c:tickLblSkip val="1"/>
        <c:noMultiLvlLbl val="0"/>
      </c:catAx>
      <c:valAx>
        <c:axId val="61044677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4065444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074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7727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12531182"/>
        <c:axId val="45671775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2531182"/>
        <c:axId val="45671775"/>
      </c:lineChart>
      <c:catAx>
        <c:axId val="12531182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5671775"/>
        <c:crosses val="autoZero"/>
        <c:auto val="1"/>
        <c:lblOffset val="100"/>
        <c:tickLblSkip val="1"/>
        <c:noMultiLvlLbl val="0"/>
      </c:catAx>
      <c:valAx>
        <c:axId val="45671775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2531182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074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7727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8392792"/>
        <c:axId val="8426265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8392792"/>
        <c:axId val="8426265"/>
      </c:lineChart>
      <c:catAx>
        <c:axId val="8392792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8426265"/>
        <c:crosses val="autoZero"/>
        <c:auto val="1"/>
        <c:lblOffset val="100"/>
        <c:tickLblSkip val="1"/>
        <c:noMultiLvlLbl val="0"/>
      </c:catAx>
      <c:valAx>
        <c:axId val="8426265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8392792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074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7727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8727522"/>
        <c:axId val="11438835"/>
      </c:barChart>
      <c:lineChart>
        <c:grouping val="standard"/>
        <c:varyColors val="0"/>
        <c:ser>
          <c:idx val="2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8727522"/>
        <c:axId val="11438835"/>
      </c:lineChart>
      <c:catAx>
        <c:axId val="8727522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1438835"/>
        <c:crosses val="autoZero"/>
        <c:auto val="1"/>
        <c:lblOffset val="100"/>
        <c:tickLblSkip val="1"/>
        <c:noMultiLvlLbl val="0"/>
      </c:catAx>
      <c:valAx>
        <c:axId val="11438835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8727522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074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5840652"/>
        <c:axId val="54130413"/>
      </c:lineChart>
      <c:catAx>
        <c:axId val="35840652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130413"/>
        <c:crosses val="autoZero"/>
        <c:auto val="0"/>
        <c:lblOffset val="100"/>
        <c:tickLblSkip val="1"/>
        <c:noMultiLvlLbl val="0"/>
      </c:catAx>
      <c:valAx>
        <c:axId val="54130413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840652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638175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87249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30</xdr:col>
      <xdr:colOff>438150</xdr:colOff>
      <xdr:row>0</xdr:row>
      <xdr:rowOff>0</xdr:rowOff>
    </xdr:from>
    <xdr:to>
      <xdr:col>41</xdr:col>
      <xdr:colOff>47625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24155400" y="0"/>
        <a:ext cx="72580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257175</xdr:colOff>
      <xdr:row>0</xdr:row>
      <xdr:rowOff>0</xdr:rowOff>
    </xdr:from>
    <xdr:to>
      <xdr:col>10</xdr:col>
      <xdr:colOff>495300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257175" y="0"/>
        <a:ext cx="89630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27</xdr:col>
      <xdr:colOff>438150</xdr:colOff>
      <xdr:row>9</xdr:row>
      <xdr:rowOff>0</xdr:rowOff>
    </xdr:from>
    <xdr:to>
      <xdr:col>38</xdr:col>
      <xdr:colOff>47625</xdr:colOff>
      <xdr:row>9</xdr:row>
      <xdr:rowOff>133350</xdr:rowOff>
    </xdr:to>
    <xdr:graphicFrame>
      <xdr:nvGraphicFramePr>
        <xdr:cNvPr id="4" name="Chart 9"/>
        <xdr:cNvGraphicFramePr/>
      </xdr:nvGraphicFramePr>
      <xdr:xfrm>
        <a:off x="22069425" y="186690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27</xdr:col>
      <xdr:colOff>438150</xdr:colOff>
      <xdr:row>0</xdr:row>
      <xdr:rowOff>0</xdr:rowOff>
    </xdr:from>
    <xdr:to>
      <xdr:col>38</xdr:col>
      <xdr:colOff>47625</xdr:colOff>
      <xdr:row>0</xdr:row>
      <xdr:rowOff>133350</xdr:rowOff>
    </xdr:to>
    <xdr:graphicFrame>
      <xdr:nvGraphicFramePr>
        <xdr:cNvPr id="5" name="Chart 10"/>
        <xdr:cNvGraphicFramePr/>
      </xdr:nvGraphicFramePr>
      <xdr:xfrm>
        <a:off x="22069425" y="0"/>
        <a:ext cx="7258050" cy="133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27</xdr:col>
      <xdr:colOff>438150</xdr:colOff>
      <xdr:row>25</xdr:row>
      <xdr:rowOff>0</xdr:rowOff>
    </xdr:from>
    <xdr:to>
      <xdr:col>38</xdr:col>
      <xdr:colOff>47625</xdr:colOff>
      <xdr:row>25</xdr:row>
      <xdr:rowOff>133350</xdr:rowOff>
    </xdr:to>
    <xdr:graphicFrame>
      <xdr:nvGraphicFramePr>
        <xdr:cNvPr id="6" name="Chart 11"/>
        <xdr:cNvGraphicFramePr/>
      </xdr:nvGraphicFramePr>
      <xdr:xfrm>
        <a:off x="22069425" y="5067300"/>
        <a:ext cx="7258050" cy="133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438150</xdr:colOff>
      <xdr:row>0</xdr:row>
      <xdr:rowOff>0</xdr:rowOff>
    </xdr:from>
    <xdr:to>
      <xdr:col>38</xdr:col>
      <xdr:colOff>47625</xdr:colOff>
      <xdr:row>0</xdr:row>
      <xdr:rowOff>133350</xdr:rowOff>
    </xdr:to>
    <xdr:graphicFrame>
      <xdr:nvGraphicFramePr>
        <xdr:cNvPr id="1" name="Chart 17"/>
        <xdr:cNvGraphicFramePr/>
      </xdr:nvGraphicFramePr>
      <xdr:xfrm>
        <a:off x="21450300" y="0"/>
        <a:ext cx="7258050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27</xdr:col>
      <xdr:colOff>438150</xdr:colOff>
      <xdr:row>28</xdr:row>
      <xdr:rowOff>0</xdr:rowOff>
    </xdr:from>
    <xdr:to>
      <xdr:col>38</xdr:col>
      <xdr:colOff>47625</xdr:colOff>
      <xdr:row>28</xdr:row>
      <xdr:rowOff>133350</xdr:rowOff>
    </xdr:to>
    <xdr:graphicFrame>
      <xdr:nvGraphicFramePr>
        <xdr:cNvPr id="2" name="Chart 18"/>
        <xdr:cNvGraphicFramePr/>
      </xdr:nvGraphicFramePr>
      <xdr:xfrm>
        <a:off x="21450300" y="4905375"/>
        <a:ext cx="7258050" cy="13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0</xdr:row>
      <xdr:rowOff>0</xdr:rowOff>
    </xdr:from>
    <xdr:to>
      <xdr:col>23</xdr:col>
      <xdr:colOff>161925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13411200" y="0"/>
        <a:ext cx="57245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0</xdr:row>
      <xdr:rowOff>0</xdr:rowOff>
    </xdr:from>
    <xdr:to>
      <xdr:col>8</xdr:col>
      <xdr:colOff>9525</xdr:colOff>
      <xdr:row>0</xdr:row>
      <xdr:rowOff>0</xdr:rowOff>
    </xdr:to>
    <xdr:graphicFrame>
      <xdr:nvGraphicFramePr>
        <xdr:cNvPr id="3" name="Chart 5"/>
        <xdr:cNvGraphicFramePr/>
      </xdr:nvGraphicFramePr>
      <xdr:xfrm>
        <a:off x="228600" y="0"/>
        <a:ext cx="72104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26</xdr:col>
      <xdr:colOff>438150</xdr:colOff>
      <xdr:row>0</xdr:row>
      <xdr:rowOff>0</xdr:rowOff>
    </xdr:from>
    <xdr:to>
      <xdr:col>37</xdr:col>
      <xdr:colOff>47625</xdr:colOff>
      <xdr:row>0</xdr:row>
      <xdr:rowOff>133350</xdr:rowOff>
    </xdr:to>
    <xdr:graphicFrame>
      <xdr:nvGraphicFramePr>
        <xdr:cNvPr id="4" name="Chart 7"/>
        <xdr:cNvGraphicFramePr/>
      </xdr:nvGraphicFramePr>
      <xdr:xfrm>
        <a:off x="21497925" y="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3;&#1077;&#1076;&#1077;&#1083;&#1100;&#1085;&#1099;&#1077;\&#1058;&#1072;&#1073;&#1083;&#1080;&#1094;&#1099;%20&#1085;&#1077;&#1076;&#1077;&#1083;&#1100;&#1085;&#1086;&#1075;&#1086;%20&#1086;&#1090;&#1095;&#1077;&#1090;&#1072;\&#1053;&#1077;&#1076;&#1077;&#1083;&#1100;&#1085;&#1099;&#1081;%20&#1086;&#1090;&#1095;&#1077;&#1090;%20&#1054;&#1060;&#1057;%20(new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$)"/>
      <sheetName val="Вал-рынок(евро)"/>
      <sheetName val="Вал-рынок(рубли) "/>
      <sheetName val="Вал-рынок(тенге) "/>
      <sheetName val="Курс-МБКР"/>
      <sheetName val="Деп-кред"/>
      <sheetName val="Резервы банков"/>
      <sheetName val="Реальный сектор"/>
      <sheetName val="Реальный сектор (2)"/>
      <sheetName val="Бюджет"/>
      <sheetName val="Проект-отчета"/>
      <sheetName val="Ден-агрегаты"/>
      <sheetName val="Обзор"/>
    </sheetNames>
    <sheetDataSet>
      <sheetData sheetId="3">
        <row r="5">
          <cell r="B5">
            <v>39083</v>
          </cell>
          <cell r="C5">
            <v>39114</v>
          </cell>
          <cell r="D5">
            <v>39142</v>
          </cell>
          <cell r="E5">
            <v>39173</v>
          </cell>
          <cell r="F5">
            <v>39203</v>
          </cell>
          <cell r="G5">
            <v>39234</v>
          </cell>
          <cell r="H5">
            <v>39264</v>
          </cell>
          <cell r="I5">
            <v>39295</v>
          </cell>
          <cell r="J5">
            <v>39326</v>
          </cell>
          <cell r="K5">
            <v>39356</v>
          </cell>
          <cell r="L5">
            <v>39387</v>
          </cell>
          <cell r="M5">
            <v>39417</v>
          </cell>
          <cell r="N5">
            <v>39448</v>
          </cell>
          <cell r="O5">
            <v>39479</v>
          </cell>
          <cell r="P5">
            <v>39508</v>
          </cell>
          <cell r="Q5">
            <v>39539</v>
          </cell>
          <cell r="R5">
            <v>39569</v>
          </cell>
          <cell r="S5">
            <v>39600</v>
          </cell>
          <cell r="T5">
            <v>39630</v>
          </cell>
          <cell r="U5">
            <v>39661</v>
          </cell>
          <cell r="V5">
            <v>39692</v>
          </cell>
          <cell r="W5">
            <v>39722</v>
          </cell>
          <cell r="X5" t="str">
            <v>средненед.   за окт.08</v>
          </cell>
          <cell r="Y5" t="str">
            <v>27.10.08-        31.10.08</v>
          </cell>
        </row>
        <row r="7">
          <cell r="B7">
            <v>3507.926865</v>
          </cell>
          <cell r="C7">
            <v>4203.400783</v>
          </cell>
          <cell r="D7">
            <v>3847.021839</v>
          </cell>
          <cell r="E7">
            <v>4422.036601</v>
          </cell>
          <cell r="F7">
            <v>6106.640871</v>
          </cell>
          <cell r="G7">
            <v>6992.507461</v>
          </cell>
          <cell r="H7">
            <v>6979.837765</v>
          </cell>
          <cell r="I7">
            <v>8578.792129</v>
          </cell>
          <cell r="J7">
            <v>7104.220861</v>
          </cell>
          <cell r="K7">
            <v>7655.096459</v>
          </cell>
          <cell r="L7">
            <v>7768.560379</v>
          </cell>
          <cell r="M7">
            <v>7976.786361</v>
          </cell>
          <cell r="N7">
            <v>4940.941792</v>
          </cell>
          <cell r="O7">
            <v>4326.25042</v>
          </cell>
          <cell r="P7">
            <v>4479.494878</v>
          </cell>
          <cell r="Q7">
            <v>6239.724741</v>
          </cell>
          <cell r="R7">
            <v>4772.056938</v>
          </cell>
          <cell r="S7">
            <v>4214.86814</v>
          </cell>
          <cell r="T7">
            <v>4635.350095</v>
          </cell>
          <cell r="U7">
            <v>3218.251353</v>
          </cell>
          <cell r="V7">
            <v>2199.151986</v>
          </cell>
          <cell r="W7">
            <v>5616.590647</v>
          </cell>
          <cell r="X7">
            <v>1123.3181294</v>
          </cell>
          <cell r="Y7">
            <v>601.077736</v>
          </cell>
          <cell r="AD7">
            <v>1860.932974</v>
          </cell>
        </row>
        <row r="21">
          <cell r="B21">
            <v>56.186085</v>
          </cell>
          <cell r="C21">
            <v>78.846019</v>
          </cell>
          <cell r="D21">
            <v>153.111448</v>
          </cell>
          <cell r="E21">
            <v>102.312209</v>
          </cell>
          <cell r="F21">
            <v>271.352033</v>
          </cell>
          <cell r="G21">
            <v>247.698293</v>
          </cell>
          <cell r="H21">
            <v>177.517685</v>
          </cell>
          <cell r="I21">
            <v>110.113322</v>
          </cell>
          <cell r="J21">
            <v>145.584238</v>
          </cell>
          <cell r="K21">
            <v>83.227771</v>
          </cell>
          <cell r="L21">
            <v>168.289317</v>
          </cell>
          <cell r="M21">
            <v>564.199313</v>
          </cell>
          <cell r="N21">
            <v>189.266809</v>
          </cell>
          <cell r="O21">
            <v>195.283592</v>
          </cell>
          <cell r="P21">
            <v>116.855555</v>
          </cell>
          <cell r="Q21">
            <v>58.704925</v>
          </cell>
          <cell r="R21">
            <v>89.231069</v>
          </cell>
          <cell r="S21">
            <v>114.14993</v>
          </cell>
          <cell r="T21">
            <v>71.953853</v>
          </cell>
          <cell r="U21">
            <v>87.046474</v>
          </cell>
          <cell r="V21">
            <v>68.095172</v>
          </cell>
          <cell r="W21">
            <v>87.662287</v>
          </cell>
          <cell r="X21">
            <v>104.23888120000001</v>
          </cell>
          <cell r="Y21">
            <v>87.66052200000047</v>
          </cell>
          <cell r="AD21">
            <v>120.77583900000059</v>
          </cell>
        </row>
        <row r="22">
          <cell r="AD22" t="str">
            <v> </v>
          </cell>
          <cell r="AE22" t="str">
            <v>Чистое поступление (правая шкала)</v>
          </cell>
          <cell r="AF22">
            <v>-54.587422999999944</v>
          </cell>
          <cell r="AG22">
            <v>22.65993400000025</v>
          </cell>
          <cell r="AH22">
            <v>74.26542800000016</v>
          </cell>
          <cell r="AI22" t="str">
            <v> </v>
          </cell>
          <cell r="AJ22" t="str">
            <v>Чистое поступление (правая шкала)</v>
          </cell>
          <cell r="AK22">
            <v>-54.587422999999944</v>
          </cell>
          <cell r="AL22">
            <v>22.65993400000025</v>
          </cell>
          <cell r="AM22">
            <v>74.26542800000016</v>
          </cell>
          <cell r="AN22">
            <v>-50.799238000000514</v>
          </cell>
          <cell r="AO22">
            <v>169.03982599999927</v>
          </cell>
          <cell r="AP22">
            <v>-23.653739999999743</v>
          </cell>
          <cell r="AQ22">
            <v>-70.1806059999999</v>
          </cell>
          <cell r="AR22">
            <v>-67.40436299999965</v>
          </cell>
          <cell r="AS22">
            <v>35.47091499999988</v>
          </cell>
          <cell r="AT22">
            <v>-62.356463999999505</v>
          </cell>
          <cell r="AU22">
            <v>85.06154599999991</v>
          </cell>
          <cell r="AV22">
            <v>395.9099960000003</v>
          </cell>
          <cell r="AW22">
            <v>-374.932503</v>
          </cell>
          <cell r="AX22">
            <v>6.016782000000603</v>
          </cell>
          <cell r="AY22">
            <v>-78.42803699999968</v>
          </cell>
          <cell r="AZ22">
            <v>-58.15063000000009</v>
          </cell>
          <cell r="BA22">
            <v>30.526137999999264</v>
          </cell>
          <cell r="BB22">
            <v>24.918861999999535</v>
          </cell>
          <cell r="BC22">
            <v>-42.19607400000041</v>
          </cell>
          <cell r="BD22">
            <v>15.09262200000012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0"/>
  <sheetViews>
    <sheetView tabSelected="1" zoomScalePageLayoutView="0" workbookViewId="0" topLeftCell="A1">
      <selection activeCell="A30" sqref="A30"/>
    </sheetView>
  </sheetViews>
  <sheetFormatPr defaultColWidth="8.00390625" defaultRowHeight="12.75"/>
  <cols>
    <col min="1" max="1" width="24.75390625" style="19" customWidth="1"/>
    <col min="2" max="4" width="9.75390625" style="19" customWidth="1"/>
    <col min="5" max="6" width="9.75390625" style="20" customWidth="1"/>
    <col min="7" max="7" width="9.75390625" style="21" customWidth="1"/>
    <col min="8" max="9" width="11.125" style="19" customWidth="1"/>
    <col min="10" max="15" width="8.25390625" style="19" customWidth="1"/>
    <col min="16" max="18" width="8.375" style="19" bestFit="1" customWidth="1"/>
    <col min="19" max="16384" width="8.00390625" style="19" customWidth="1"/>
  </cols>
  <sheetData>
    <row r="1" spans="1:10" ht="15.75">
      <c r="A1" s="130" t="s">
        <v>10</v>
      </c>
      <c r="B1" s="130"/>
      <c r="C1" s="130"/>
      <c r="D1" s="130"/>
      <c r="E1" s="130"/>
      <c r="F1" s="130"/>
      <c r="G1" s="130"/>
      <c r="H1" s="130"/>
      <c r="I1" s="130"/>
      <c r="J1" s="45"/>
    </row>
    <row r="2" spans="1:10" ht="15.75">
      <c r="A2" s="129" t="s">
        <v>11</v>
      </c>
      <c r="B2" s="129"/>
      <c r="C2" s="129"/>
      <c r="D2" s="129"/>
      <c r="E2" s="129"/>
      <c r="F2" s="129"/>
      <c r="G2" s="129"/>
      <c r="H2" s="129"/>
      <c r="I2" s="129"/>
      <c r="J2" s="92"/>
    </row>
    <row r="3" spans="1:10" ht="15.75">
      <c r="A3" s="45"/>
      <c r="B3" s="45"/>
      <c r="C3" s="45"/>
      <c r="D3" s="45"/>
      <c r="E3" s="45"/>
      <c r="F3" s="45"/>
      <c r="G3" s="45"/>
      <c r="H3" s="45"/>
      <c r="I3" s="45"/>
      <c r="J3" s="45"/>
    </row>
    <row r="4" spans="1:3" ht="18">
      <c r="A4" s="131" t="s">
        <v>12</v>
      </c>
      <c r="B4" s="18"/>
      <c r="C4" s="18"/>
    </row>
    <row r="5" spans="1:6" ht="18">
      <c r="A5" s="13" t="s">
        <v>13</v>
      </c>
      <c r="B5" s="22"/>
      <c r="C5" s="22"/>
      <c r="D5" s="23"/>
      <c r="E5" s="24"/>
      <c r="F5" s="24"/>
    </row>
    <row r="6" spans="1:11" s="27" customFormat="1" ht="15">
      <c r="A6" s="50"/>
      <c r="B6" s="132" t="s">
        <v>14</v>
      </c>
      <c r="C6" s="51">
        <v>40179</v>
      </c>
      <c r="D6" s="51">
        <v>40210</v>
      </c>
      <c r="E6" s="51">
        <v>40238</v>
      </c>
      <c r="F6" s="51">
        <v>40269</v>
      </c>
      <c r="G6" s="86"/>
      <c r="H6" s="86"/>
      <c r="I6" s="86"/>
      <c r="J6" s="86"/>
      <c r="K6" s="86"/>
    </row>
    <row r="7" spans="1:11" ht="33.75">
      <c r="A7" s="134" t="s">
        <v>18</v>
      </c>
      <c r="B7" s="48">
        <v>2.3</v>
      </c>
      <c r="C7" s="48">
        <v>16.6</v>
      </c>
      <c r="D7" s="48">
        <v>19</v>
      </c>
      <c r="E7" s="48">
        <v>16.4</v>
      </c>
      <c r="F7" s="48">
        <v>11.3</v>
      </c>
      <c r="G7" s="87"/>
      <c r="H7" s="87"/>
      <c r="I7" s="87"/>
      <c r="J7" s="87"/>
      <c r="K7" s="87"/>
    </row>
    <row r="8" spans="1:11" ht="22.5">
      <c r="A8" s="134" t="s">
        <v>19</v>
      </c>
      <c r="B8" s="49">
        <v>99.96509079466416</v>
      </c>
      <c r="C8" s="49">
        <v>101.3</v>
      </c>
      <c r="D8" s="49">
        <v>103.8</v>
      </c>
      <c r="E8" s="49">
        <v>104.8</v>
      </c>
      <c r="F8" s="49">
        <v>103.8</v>
      </c>
      <c r="H8" s="21"/>
      <c r="I8" s="89"/>
      <c r="J8" s="89"/>
      <c r="K8" s="89"/>
    </row>
    <row r="9" spans="1:11" ht="15">
      <c r="A9" s="134" t="s">
        <v>20</v>
      </c>
      <c r="B9" s="126" t="s">
        <v>0</v>
      </c>
      <c r="C9" s="49">
        <v>101.26270531775367</v>
      </c>
      <c r="D9" s="49">
        <v>102.4596454097414</v>
      </c>
      <c r="E9" s="49">
        <v>101.0033260604788</v>
      </c>
      <c r="F9" s="49">
        <v>99.03</v>
      </c>
      <c r="G9" s="128"/>
      <c r="H9" s="128"/>
      <c r="I9" s="89"/>
      <c r="J9" s="89"/>
      <c r="K9" s="89"/>
    </row>
    <row r="10" spans="1:11" ht="22.5">
      <c r="A10" s="134" t="s">
        <v>21</v>
      </c>
      <c r="B10" s="49">
        <v>0.9</v>
      </c>
      <c r="C10" s="49">
        <v>1.02</v>
      </c>
      <c r="D10" s="49">
        <v>1</v>
      </c>
      <c r="E10" s="49">
        <v>0.85</v>
      </c>
      <c r="F10" s="49">
        <v>2.47</v>
      </c>
      <c r="H10" s="21"/>
      <c r="I10" s="88"/>
      <c r="J10" s="88"/>
      <c r="K10" s="88"/>
    </row>
    <row r="11" spans="1:12" ht="22.5">
      <c r="A11" s="134" t="s">
        <v>22</v>
      </c>
      <c r="B11" s="46">
        <v>44.0917</v>
      </c>
      <c r="C11" s="47">
        <v>44.28</v>
      </c>
      <c r="D11" s="47">
        <v>44.6522</v>
      </c>
      <c r="E11" s="47">
        <v>45.2203</v>
      </c>
      <c r="F11" s="47">
        <v>45.5518</v>
      </c>
      <c r="G11" s="94"/>
      <c r="H11" s="94"/>
      <c r="I11" s="94"/>
      <c r="J11" s="94"/>
      <c r="K11" s="94"/>
      <c r="L11" s="94"/>
    </row>
    <row r="12" spans="1:12" s="25" customFormat="1" ht="33.75">
      <c r="A12" s="134" t="s">
        <v>23</v>
      </c>
      <c r="B12" s="113">
        <v>11.856482174432557</v>
      </c>
      <c r="C12" s="122">
        <f>C11/B11*100-100</f>
        <v>0.4270645042037273</v>
      </c>
      <c r="D12" s="122">
        <f>D11/B11*100-100</f>
        <v>1.2712143101762905</v>
      </c>
      <c r="E12" s="122">
        <f>E11/B11*100-100</f>
        <v>2.5596654245583608</v>
      </c>
      <c r="F12" s="122">
        <f>F11/B11*100-100</f>
        <v>3.311507608007844</v>
      </c>
      <c r="G12" s="95"/>
      <c r="H12" s="95"/>
      <c r="I12" s="95"/>
      <c r="J12" s="90"/>
      <c r="K12" s="90"/>
      <c r="L12" s="90"/>
    </row>
    <row r="13" spans="1:12" s="25" customFormat="1" ht="22.5">
      <c r="A13" s="134" t="s">
        <v>24</v>
      </c>
      <c r="B13" s="127" t="s">
        <v>0</v>
      </c>
      <c r="C13" s="122">
        <f>C11/B11*100-100</f>
        <v>0.4270645042037273</v>
      </c>
      <c r="D13" s="122">
        <f>D11/C11*100-100</f>
        <v>0.8405600722673796</v>
      </c>
      <c r="E13" s="122">
        <f>E11/D11*100-100</f>
        <v>1.2722777377150578</v>
      </c>
      <c r="F13" s="122">
        <f>F11/E11*100-100</f>
        <v>0.733077843357961</v>
      </c>
      <c r="G13" s="95"/>
      <c r="H13" s="95"/>
      <c r="I13" s="95"/>
      <c r="J13" s="90"/>
      <c r="K13" s="90"/>
      <c r="L13" s="90"/>
    </row>
    <row r="14" spans="1:12" s="25" customFormat="1" ht="15">
      <c r="A14" s="30"/>
      <c r="B14" s="43"/>
      <c r="C14" s="79"/>
      <c r="D14" s="93"/>
      <c r="E14" s="85"/>
      <c r="F14" s="85"/>
      <c r="G14" s="21"/>
      <c r="I14" s="26"/>
      <c r="J14" s="26"/>
      <c r="K14" s="46"/>
      <c r="L14" s="95"/>
    </row>
    <row r="15" spans="1:19" s="25" customFormat="1" ht="15">
      <c r="A15" s="131" t="s">
        <v>25</v>
      </c>
      <c r="B15" s="43"/>
      <c r="C15" s="43"/>
      <c r="D15" s="43"/>
      <c r="E15" s="43"/>
      <c r="F15" s="43"/>
      <c r="G15" s="21"/>
      <c r="I15" s="26"/>
      <c r="J15" s="26"/>
      <c r="L15" s="96"/>
      <c r="M15" s="96"/>
      <c r="N15" s="96"/>
      <c r="O15" s="96"/>
      <c r="P15" s="96"/>
      <c r="Q15" s="96"/>
      <c r="R15" s="96"/>
      <c r="S15" s="96"/>
    </row>
    <row r="16" spans="1:10" s="25" customFormat="1" ht="15">
      <c r="A16" s="135" t="s">
        <v>26</v>
      </c>
      <c r="B16" s="43"/>
      <c r="C16" s="43"/>
      <c r="D16" s="43"/>
      <c r="E16" s="43"/>
      <c r="F16" s="43"/>
      <c r="G16" s="21"/>
      <c r="I16" s="26"/>
      <c r="J16" s="26"/>
    </row>
    <row r="17" spans="1:10" s="25" customFormat="1" ht="33.75">
      <c r="A17" s="52"/>
      <c r="B17" s="55" t="s">
        <v>6</v>
      </c>
      <c r="C17" s="54">
        <v>39904</v>
      </c>
      <c r="D17" s="54">
        <v>39934</v>
      </c>
      <c r="E17" s="54">
        <v>40179</v>
      </c>
      <c r="F17" s="54">
        <v>40269</v>
      </c>
      <c r="G17" s="54">
        <v>40299</v>
      </c>
      <c r="H17" s="133" t="s">
        <v>15</v>
      </c>
      <c r="I17" s="133" t="s">
        <v>16</v>
      </c>
      <c r="J17" s="38"/>
    </row>
    <row r="18" spans="1:10" s="25" customFormat="1" ht="15">
      <c r="A18" s="134" t="s">
        <v>27</v>
      </c>
      <c r="B18" s="70">
        <v>30803.2785</v>
      </c>
      <c r="C18" s="70">
        <v>25777.8544</v>
      </c>
      <c r="D18" s="70">
        <v>27230.6898</v>
      </c>
      <c r="E18" s="70">
        <v>35738.69414187</v>
      </c>
      <c r="F18" s="70">
        <v>34510.1496</v>
      </c>
      <c r="G18" s="70">
        <v>36080.3999</v>
      </c>
      <c r="H18" s="109">
        <f>G18-F18</f>
        <v>1570.2502999999997</v>
      </c>
      <c r="I18" s="109">
        <f>G18-E18</f>
        <v>341.70575812999596</v>
      </c>
      <c r="J18" s="28"/>
    </row>
    <row r="19" spans="1:10" s="25" customFormat="1" ht="15">
      <c r="A19" s="134" t="s">
        <v>28</v>
      </c>
      <c r="B19" s="70">
        <v>34541.7765</v>
      </c>
      <c r="C19" s="70">
        <v>29616.1228</v>
      </c>
      <c r="D19" s="70">
        <v>31119.7781</v>
      </c>
      <c r="E19" s="70">
        <v>41060.6524</v>
      </c>
      <c r="F19" s="70">
        <v>39355.1778</v>
      </c>
      <c r="G19" s="70">
        <v>40667.8147</v>
      </c>
      <c r="H19" s="109">
        <f>G19-F19</f>
        <v>1312.636900000005</v>
      </c>
      <c r="I19" s="109">
        <f>G19-E19</f>
        <v>-392.8376999999964</v>
      </c>
      <c r="J19" s="28"/>
    </row>
    <row r="20" spans="1:10" s="25" customFormat="1" ht="15">
      <c r="A20" s="134" t="s">
        <v>29</v>
      </c>
      <c r="B20" s="70">
        <v>48453.18036</v>
      </c>
      <c r="C20" s="70">
        <v>41122.33203311</v>
      </c>
      <c r="D20" s="70">
        <v>43041.33330439</v>
      </c>
      <c r="E20" s="70">
        <v>58347.24441854001</v>
      </c>
      <c r="F20" s="70">
        <v>56333.376692130005</v>
      </c>
      <c r="G20" s="70">
        <v>55260.30301224001</v>
      </c>
      <c r="H20" s="109">
        <f>G20-F20</f>
        <v>-1073.0736798899961</v>
      </c>
      <c r="I20" s="109">
        <f>G20-E20</f>
        <v>-3086.9414063000004</v>
      </c>
      <c r="J20" s="28"/>
    </row>
    <row r="21" spans="1:10" s="25" customFormat="1" ht="15">
      <c r="A21" s="136" t="s">
        <v>30</v>
      </c>
      <c r="B21" s="121">
        <v>24.14920919908429</v>
      </c>
      <c r="C21" s="121">
        <v>24.034589392044374</v>
      </c>
      <c r="D21" s="121">
        <v>24.019718851740617</v>
      </c>
      <c r="E21" s="121">
        <v>24.190570625236205</v>
      </c>
      <c r="F21" s="121">
        <v>25.0119131976187</v>
      </c>
      <c r="G21" s="121">
        <v>25.45782521494851</v>
      </c>
      <c r="H21" s="115"/>
      <c r="I21" s="115"/>
      <c r="J21" s="27"/>
    </row>
    <row r="22" spans="1:10" s="25" customFormat="1" ht="15">
      <c r="A22" s="57"/>
      <c r="B22" s="121"/>
      <c r="C22" s="121"/>
      <c r="D22" s="121"/>
      <c r="E22" s="121"/>
      <c r="F22" s="121"/>
      <c r="G22" s="121"/>
      <c r="H22" s="115"/>
      <c r="I22" s="115"/>
      <c r="J22" s="27"/>
    </row>
    <row r="23" spans="1:10" s="25" customFormat="1" ht="15" customHeight="1">
      <c r="A23" s="137" t="s">
        <v>31</v>
      </c>
      <c r="B23" s="137"/>
      <c r="C23" s="137"/>
      <c r="D23" s="137"/>
      <c r="E23" s="137"/>
      <c r="F23" s="137"/>
      <c r="G23" s="137"/>
      <c r="H23" s="137"/>
      <c r="I23" s="137"/>
      <c r="J23" s="27"/>
    </row>
    <row r="25" spans="1:6" s="34" customFormat="1" ht="12.75">
      <c r="A25" s="138" t="s">
        <v>32</v>
      </c>
      <c r="B25" s="36"/>
      <c r="C25" s="37"/>
      <c r="D25" s="37"/>
      <c r="E25" s="41"/>
      <c r="F25" s="42"/>
    </row>
    <row r="26" spans="1:6" s="34" customFormat="1" ht="12.75">
      <c r="A26" s="139" t="s">
        <v>33</v>
      </c>
      <c r="B26" s="36"/>
      <c r="C26" s="37"/>
      <c r="D26" s="37"/>
      <c r="E26" s="41"/>
      <c r="F26" s="42"/>
    </row>
    <row r="27" spans="1:10" s="34" customFormat="1" ht="33.75">
      <c r="A27" s="52"/>
      <c r="B27" s="55" t="s">
        <v>6</v>
      </c>
      <c r="C27" s="54">
        <v>39904</v>
      </c>
      <c r="D27" s="54">
        <v>39934</v>
      </c>
      <c r="E27" s="54">
        <v>40179</v>
      </c>
      <c r="F27" s="54">
        <v>40269</v>
      </c>
      <c r="G27" s="54">
        <v>40299</v>
      </c>
      <c r="H27" s="133" t="s">
        <v>15</v>
      </c>
      <c r="I27" s="133" t="s">
        <v>16</v>
      </c>
      <c r="J27" s="38"/>
    </row>
    <row r="28" spans="1:10" s="35" customFormat="1" ht="12.75">
      <c r="A28" s="134" t="s">
        <v>34</v>
      </c>
      <c r="B28" s="114">
        <v>1224.62</v>
      </c>
      <c r="C28" s="114">
        <v>1046.63</v>
      </c>
      <c r="D28" s="114">
        <v>1483.11</v>
      </c>
      <c r="E28" s="114">
        <v>1588.18</v>
      </c>
      <c r="F28" s="114">
        <v>1620.59</v>
      </c>
      <c r="G28" s="114">
        <v>1646.01151223287</v>
      </c>
      <c r="H28" s="109">
        <f>G28-F28</f>
        <v>25.4215122328701</v>
      </c>
      <c r="I28" s="109">
        <f>G28-E28</f>
        <v>57.831512232869954</v>
      </c>
      <c r="J28" s="74"/>
    </row>
    <row r="30" spans="1:2" s="2" customFormat="1" ht="12.75">
      <c r="A30" s="131" t="s">
        <v>41</v>
      </c>
      <c r="B30" s="1"/>
    </row>
    <row r="31" spans="2:3" s="2" customFormat="1" ht="15">
      <c r="B31" s="19"/>
      <c r="C31" s="19"/>
    </row>
    <row r="32" spans="1:10" s="2" customFormat="1" ht="33.75">
      <c r="A32" s="56"/>
      <c r="B32" s="55" t="s">
        <v>6</v>
      </c>
      <c r="C32" s="54">
        <v>39904</v>
      </c>
      <c r="D32" s="54">
        <v>39934</v>
      </c>
      <c r="E32" s="54">
        <v>40179</v>
      </c>
      <c r="F32" s="54">
        <v>40269</v>
      </c>
      <c r="G32" s="54">
        <v>40299</v>
      </c>
      <c r="H32" s="133" t="s">
        <v>15</v>
      </c>
      <c r="I32" s="133" t="s">
        <v>16</v>
      </c>
      <c r="J32" s="38"/>
    </row>
    <row r="33" spans="1:18" s="2" customFormat="1" ht="33.75">
      <c r="A33" s="140" t="s">
        <v>35</v>
      </c>
      <c r="B33" s="4">
        <v>39.4181</v>
      </c>
      <c r="C33" s="4">
        <v>42.6295</v>
      </c>
      <c r="D33" s="4">
        <v>43.1442</v>
      </c>
      <c r="E33" s="4">
        <v>44.09169253365973</v>
      </c>
      <c r="F33" s="4">
        <v>45.2498</v>
      </c>
      <c r="G33" s="4">
        <v>45.6029</v>
      </c>
      <c r="H33" s="116">
        <f>G33/F33-1</f>
        <v>0.00780334940706906</v>
      </c>
      <c r="I33" s="116">
        <f>G33/E33-1</f>
        <v>0.03427419950337818</v>
      </c>
      <c r="J33" s="15"/>
      <c r="K33" s="3"/>
      <c r="L33" s="44"/>
      <c r="M33" s="9"/>
      <c r="N33" s="9"/>
      <c r="O33" s="9"/>
      <c r="P33" s="9"/>
      <c r="Q33" s="9"/>
      <c r="R33" s="9"/>
    </row>
    <row r="34" spans="1:18" s="2" customFormat="1" ht="33.75">
      <c r="A34" s="140" t="s">
        <v>36</v>
      </c>
      <c r="B34" s="4">
        <v>39.5934</v>
      </c>
      <c r="C34" s="4">
        <v>42.65</v>
      </c>
      <c r="D34" s="4">
        <v>43.145</v>
      </c>
      <c r="E34" s="4">
        <v>44.0742</v>
      </c>
      <c r="F34" s="4">
        <v>45.2631</v>
      </c>
      <c r="G34" s="4">
        <v>45.6029</v>
      </c>
      <c r="H34" s="116">
        <f>G34/F34-1</f>
        <v>0.007507218904582169</v>
      </c>
      <c r="I34" s="116">
        <f>G34/E34-1</f>
        <v>0.034684690816849884</v>
      </c>
      <c r="J34" s="15"/>
      <c r="K34" s="3"/>
      <c r="L34" s="44"/>
      <c r="M34" s="9"/>
      <c r="N34" s="9"/>
      <c r="O34" s="9"/>
      <c r="P34" s="9"/>
      <c r="Q34" s="9"/>
      <c r="R34" s="9"/>
    </row>
    <row r="35" spans="1:18" s="2" customFormat="1" ht="33.75">
      <c r="A35" s="140" t="s">
        <v>37</v>
      </c>
      <c r="B35" s="4">
        <v>1.3988</v>
      </c>
      <c r="C35" s="4">
        <v>1.3233</v>
      </c>
      <c r="D35" s="4">
        <v>1.3263</v>
      </c>
      <c r="E35" s="4">
        <v>1.4316</v>
      </c>
      <c r="F35" s="4">
        <v>1.3581</v>
      </c>
      <c r="G35" s="4">
        <v>1.3295</v>
      </c>
      <c r="H35" s="116">
        <f>G35/F35-1</f>
        <v>-0.021058832192033083</v>
      </c>
      <c r="I35" s="116">
        <f>G35/E35-1</f>
        <v>-0.0713188041352334</v>
      </c>
      <c r="J35" s="15"/>
      <c r="K35" s="3"/>
      <c r="L35" s="9"/>
      <c r="M35" s="9"/>
      <c r="N35" s="9"/>
      <c r="O35" s="9"/>
      <c r="P35" s="9"/>
      <c r="Q35" s="9"/>
      <c r="R35" s="9"/>
    </row>
    <row r="36" spans="1:18" s="2" customFormat="1" ht="33.75">
      <c r="A36" s="140" t="s">
        <v>38</v>
      </c>
      <c r="B36" s="4"/>
      <c r="C36" s="4"/>
      <c r="D36" s="4"/>
      <c r="E36" s="4"/>
      <c r="F36" s="4"/>
      <c r="G36" s="4"/>
      <c r="H36" s="116"/>
      <c r="I36" s="116"/>
      <c r="J36" s="15"/>
      <c r="K36" s="3"/>
      <c r="L36" s="9"/>
      <c r="M36" s="9"/>
      <c r="N36" s="9"/>
      <c r="O36" s="9"/>
      <c r="P36" s="9"/>
      <c r="Q36" s="9"/>
      <c r="R36" s="9"/>
    </row>
    <row r="37" spans="1:18" s="2" customFormat="1" ht="11.25">
      <c r="A37" s="141" t="s">
        <v>39</v>
      </c>
      <c r="B37" s="4">
        <v>39.7217</v>
      </c>
      <c r="C37" s="4">
        <v>42.44955149387461</v>
      </c>
      <c r="D37" s="4">
        <v>43.0367</v>
      </c>
      <c r="E37" s="4">
        <v>44.2341</v>
      </c>
      <c r="F37" s="4">
        <v>45.2558</v>
      </c>
      <c r="G37" s="4">
        <v>45.4925</v>
      </c>
      <c r="H37" s="116">
        <f>G37/F37-1</f>
        <v>0.0052302688274210585</v>
      </c>
      <c r="I37" s="116">
        <f>G37/E37-1</f>
        <v>0.028448640302391137</v>
      </c>
      <c r="J37" s="15"/>
      <c r="K37" s="11"/>
      <c r="L37" s="44"/>
      <c r="M37" s="9"/>
      <c r="N37" s="9"/>
      <c r="O37" s="9"/>
      <c r="P37" s="9"/>
      <c r="Q37" s="9"/>
      <c r="R37" s="9"/>
    </row>
    <row r="38" spans="1:18" s="2" customFormat="1" ht="11.25">
      <c r="A38" s="141" t="s">
        <v>3</v>
      </c>
      <c r="B38" s="4">
        <v>55.2291</v>
      </c>
      <c r="C38" s="4">
        <v>56.09104087663486</v>
      </c>
      <c r="D38" s="4">
        <v>57.0955</v>
      </c>
      <c r="E38" s="4">
        <v>63.9915</v>
      </c>
      <c r="F38" s="4">
        <v>60.8306</v>
      </c>
      <c r="G38" s="4">
        <v>60.1713</v>
      </c>
      <c r="H38" s="116">
        <f>G38/F38-1</f>
        <v>-0.010838295200113035</v>
      </c>
      <c r="I38" s="116">
        <f>G38/E38-1</f>
        <v>-0.059698553714165103</v>
      </c>
      <c r="J38" s="15"/>
      <c r="L38" s="44"/>
      <c r="M38" s="9"/>
      <c r="N38" s="9"/>
      <c r="O38" s="9"/>
      <c r="P38" s="9"/>
      <c r="Q38" s="9"/>
      <c r="R38" s="9"/>
    </row>
    <row r="39" spans="1:18" s="2" customFormat="1" ht="11.25">
      <c r="A39" s="141" t="s">
        <v>4</v>
      </c>
      <c r="B39" s="4">
        <v>1.2903</v>
      </c>
      <c r="C39" s="4">
        <v>1.2526835460212686</v>
      </c>
      <c r="D39" s="4">
        <v>1.2892</v>
      </c>
      <c r="E39" s="4">
        <v>1.4394</v>
      </c>
      <c r="F39" s="4">
        <v>1.5328</v>
      </c>
      <c r="G39" s="4">
        <v>1.549</v>
      </c>
      <c r="H39" s="116">
        <f>G39/F39-1</f>
        <v>0.010568893528183798</v>
      </c>
      <c r="I39" s="116">
        <f>G39/E39-1</f>
        <v>0.07614283729331661</v>
      </c>
      <c r="J39" s="15"/>
      <c r="L39" s="44"/>
      <c r="M39" s="9"/>
      <c r="N39" s="9"/>
      <c r="O39" s="9"/>
      <c r="P39" s="9"/>
      <c r="Q39" s="9"/>
      <c r="R39" s="9"/>
    </row>
    <row r="40" spans="1:18" s="2" customFormat="1" ht="11.25">
      <c r="A40" s="141" t="s">
        <v>40</v>
      </c>
      <c r="B40" s="4">
        <v>0.324657923963241</v>
      </c>
      <c r="C40" s="4">
        <v>0.2805594714454743</v>
      </c>
      <c r="D40" s="4">
        <v>0.2848</v>
      </c>
      <c r="E40" s="4">
        <v>0.2954</v>
      </c>
      <c r="F40" s="4">
        <v>0.307</v>
      </c>
      <c r="G40" s="4">
        <v>0.307</v>
      </c>
      <c r="H40" s="116">
        <f>G40/F40-1</f>
        <v>0</v>
      </c>
      <c r="I40" s="116">
        <f>G40/E40-1</f>
        <v>0.039268788083953954</v>
      </c>
      <c r="J40" s="15"/>
      <c r="L40" s="44"/>
      <c r="M40" s="10"/>
      <c r="N40" s="10"/>
      <c r="O40" s="10"/>
      <c r="P40" s="10"/>
      <c r="Q40" s="10"/>
      <c r="R40" s="10"/>
    </row>
  </sheetData>
  <sheetProtection/>
  <mergeCells count="3">
    <mergeCell ref="A1:I1"/>
    <mergeCell ref="A2:I2"/>
    <mergeCell ref="A23:I23"/>
  </mergeCells>
  <printOptions horizontalCentered="1"/>
  <pageMargins left="0.67" right="0.3937007874015748" top="0.81" bottom="0.3937007874015748" header="0.49" footer="0.31496062992125984"/>
  <pageSetup fitToHeight="1" fitToWidth="1" horizontalDpi="600" verticalDpi="600" orientation="portrait" paperSize="9" scale="88" r:id="rId1"/>
  <ignoredErrors>
    <ignoredError sqref="B17 B27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2"/>
  <sheetViews>
    <sheetView zoomScalePageLayoutView="0" workbookViewId="0" topLeftCell="A31">
      <selection activeCell="A52" sqref="A52"/>
    </sheetView>
  </sheetViews>
  <sheetFormatPr defaultColWidth="9.00390625" defaultRowHeight="12.75"/>
  <cols>
    <col min="1" max="1" width="23.00390625" style="2" customWidth="1"/>
    <col min="2" max="6" width="10.75390625" style="2" customWidth="1"/>
    <col min="7" max="8" width="9.75390625" style="2" customWidth="1"/>
    <col min="9" max="9" width="9.875" style="2" customWidth="1"/>
    <col min="10" max="10" width="8.375" style="2" customWidth="1"/>
    <col min="11" max="11" width="11.125" style="2" customWidth="1"/>
    <col min="12" max="12" width="10.375" style="2" customWidth="1"/>
    <col min="13" max="13" width="13.125" style="2" customWidth="1"/>
    <col min="14" max="14" width="16.125" style="2" customWidth="1"/>
    <col min="15" max="16384" width="9.125" style="2" customWidth="1"/>
  </cols>
  <sheetData>
    <row r="1" spans="1:2" ht="12.75">
      <c r="A1" s="131" t="s">
        <v>42</v>
      </c>
      <c r="B1" s="1"/>
    </row>
    <row r="2" spans="1:7" s="7" customFormat="1" ht="12.75">
      <c r="A2" s="142" t="s">
        <v>2</v>
      </c>
      <c r="B2" s="6"/>
      <c r="C2" s="8"/>
      <c r="D2" s="8"/>
      <c r="E2" s="8"/>
      <c r="F2" s="8"/>
      <c r="G2" s="8"/>
    </row>
    <row r="3" spans="1:11" ht="33.75">
      <c r="A3" s="53"/>
      <c r="B3" s="132" t="s">
        <v>14</v>
      </c>
      <c r="C3" s="51" t="s">
        <v>8</v>
      </c>
      <c r="D3" s="51" t="s">
        <v>9</v>
      </c>
      <c r="E3" s="51">
        <v>40238</v>
      </c>
      <c r="F3" s="51">
        <v>40269</v>
      </c>
      <c r="G3" s="133" t="s">
        <v>15</v>
      </c>
      <c r="H3" s="133" t="s">
        <v>17</v>
      </c>
      <c r="J3" s="77"/>
      <c r="K3" s="77"/>
    </row>
    <row r="4" spans="1:9" ht="25.5">
      <c r="A4" s="143" t="s">
        <v>43</v>
      </c>
      <c r="B4" s="72">
        <f>B6+B7</f>
        <v>288.75</v>
      </c>
      <c r="C4" s="72">
        <f>C6+C7</f>
        <v>178.25</v>
      </c>
      <c r="D4" s="72">
        <f>D6+D7</f>
        <v>84.7</v>
      </c>
      <c r="E4" s="72">
        <f>E6+E7</f>
        <v>19.9</v>
      </c>
      <c r="F4" s="72">
        <f>F6+F7</f>
        <v>28.75</v>
      </c>
      <c r="G4" s="73">
        <f>F4-E4</f>
        <v>8.850000000000001</v>
      </c>
      <c r="H4" s="73">
        <f>D4-C4</f>
        <v>-93.55</v>
      </c>
      <c r="I4" s="76"/>
    </row>
    <row r="5" spans="1:10" ht="12.75">
      <c r="A5" s="144" t="s">
        <v>44</v>
      </c>
      <c r="B5" s="69">
        <f>B6-B7</f>
        <v>-155.14999999999998</v>
      </c>
      <c r="C5" s="69">
        <f>C6-C7</f>
        <v>-156.55</v>
      </c>
      <c r="D5" s="69">
        <f>D6-D7</f>
        <v>-76.60000000000001</v>
      </c>
      <c r="E5" s="69">
        <f>E6-E7</f>
        <v>-19.9</v>
      </c>
      <c r="F5" s="69">
        <f>F6-F7</f>
        <v>-24.25</v>
      </c>
      <c r="G5" s="109">
        <f>F5-E5</f>
        <v>-4.350000000000001</v>
      </c>
      <c r="H5" s="109">
        <f>D5-C5</f>
        <v>79.95</v>
      </c>
      <c r="I5" s="76"/>
      <c r="J5" s="120"/>
    </row>
    <row r="6" spans="1:10" ht="12.75">
      <c r="A6" s="145" t="s">
        <v>45</v>
      </c>
      <c r="B6" s="70">
        <v>66.8</v>
      </c>
      <c r="C6" s="70">
        <v>10.85</v>
      </c>
      <c r="D6" s="70">
        <v>4.05</v>
      </c>
      <c r="E6" s="70">
        <v>0</v>
      </c>
      <c r="F6" s="70">
        <v>2.25</v>
      </c>
      <c r="G6" s="109">
        <f>F6-E6</f>
        <v>2.25</v>
      </c>
      <c r="H6" s="109">
        <f>D6-C6</f>
        <v>-6.8</v>
      </c>
      <c r="I6" s="76"/>
      <c r="J6" s="78"/>
    </row>
    <row r="7" spans="1:10" ht="12.75">
      <c r="A7" s="145" t="s">
        <v>46</v>
      </c>
      <c r="B7" s="70">
        <v>221.95</v>
      </c>
      <c r="C7" s="70">
        <v>167.4</v>
      </c>
      <c r="D7" s="70">
        <v>80.65</v>
      </c>
      <c r="E7" s="70">
        <v>19.9</v>
      </c>
      <c r="F7" s="70">
        <v>26.5</v>
      </c>
      <c r="G7" s="109">
        <f>F7-E7</f>
        <v>6.600000000000001</v>
      </c>
      <c r="H7" s="109">
        <f>D7-C7</f>
        <v>-86.75</v>
      </c>
      <c r="I7" s="119"/>
      <c r="J7" s="78"/>
    </row>
    <row r="8" spans="1:10" ht="12.75">
      <c r="A8" s="144" t="s">
        <v>47</v>
      </c>
      <c r="B8" s="70" t="s">
        <v>0</v>
      </c>
      <c r="C8" s="70" t="s">
        <v>0</v>
      </c>
      <c r="D8" s="72" t="s">
        <v>0</v>
      </c>
      <c r="E8" s="72" t="s">
        <v>0</v>
      </c>
      <c r="F8" s="72" t="s">
        <v>0</v>
      </c>
      <c r="G8" s="71" t="s">
        <v>0</v>
      </c>
      <c r="H8" s="71" t="s">
        <v>0</v>
      </c>
      <c r="I8" s="76"/>
      <c r="J8" s="75"/>
    </row>
    <row r="9" spans="3:4" ht="11.25">
      <c r="C9" s="76"/>
      <c r="D9" s="76"/>
    </row>
    <row r="10" spans="1:2" ht="12.75">
      <c r="A10" s="146" t="s">
        <v>49</v>
      </c>
      <c r="B10" s="1"/>
    </row>
    <row r="11" spans="1:10" s="7" customFormat="1" ht="12.75">
      <c r="A11" s="142" t="s">
        <v>48</v>
      </c>
      <c r="B11" s="6"/>
      <c r="C11" s="8"/>
      <c r="D11" s="8"/>
      <c r="E11" s="8"/>
      <c r="F11" s="8"/>
      <c r="G11" s="8"/>
      <c r="J11" s="44"/>
    </row>
    <row r="12" spans="1:8" ht="33.75">
      <c r="A12" s="53"/>
      <c r="B12" s="132" t="s">
        <v>14</v>
      </c>
      <c r="C12" s="51" t="s">
        <v>8</v>
      </c>
      <c r="D12" s="51" t="s">
        <v>9</v>
      </c>
      <c r="E12" s="51">
        <v>40238</v>
      </c>
      <c r="F12" s="51">
        <v>40269</v>
      </c>
      <c r="G12" s="133" t="s">
        <v>15</v>
      </c>
      <c r="H12" s="133" t="s">
        <v>17</v>
      </c>
    </row>
    <row r="13" spans="1:9" ht="22.5">
      <c r="A13" s="147" t="s">
        <v>50</v>
      </c>
      <c r="B13" s="72">
        <f>+B14+B17</f>
        <v>1192.64361</v>
      </c>
      <c r="C13" s="72">
        <f>+C14+C17</f>
        <v>562.14361</v>
      </c>
      <c r="D13" s="72">
        <f>+D17</f>
        <v>1293</v>
      </c>
      <c r="E13" s="72">
        <f>+E17</f>
        <v>350</v>
      </c>
      <c r="F13" s="72">
        <f>+F17</f>
        <v>743</v>
      </c>
      <c r="G13" s="73">
        <f>F13-E13</f>
        <v>393</v>
      </c>
      <c r="H13" s="73">
        <f>D13-C13</f>
        <v>730.85639</v>
      </c>
      <c r="I13" s="73"/>
    </row>
    <row r="14" spans="1:10" ht="11.25">
      <c r="A14" s="148" t="s">
        <v>51</v>
      </c>
      <c r="B14" s="69">
        <f>SUM(B15:B16)</f>
        <v>556.81236</v>
      </c>
      <c r="C14" s="69">
        <f>SUM(C15:C16)</f>
        <v>556.81236</v>
      </c>
      <c r="D14" s="70" t="s">
        <v>0</v>
      </c>
      <c r="E14" s="112" t="s">
        <v>0</v>
      </c>
      <c r="F14" s="70" t="s">
        <v>0</v>
      </c>
      <c r="G14" s="109" t="s">
        <v>0</v>
      </c>
      <c r="H14" s="109">
        <f>-C14</f>
        <v>-556.81236</v>
      </c>
      <c r="I14" s="71"/>
      <c r="J14" s="9"/>
    </row>
    <row r="15" spans="1:10" ht="11.25">
      <c r="A15" s="149" t="s">
        <v>45</v>
      </c>
      <c r="B15" s="72" t="s">
        <v>0</v>
      </c>
      <c r="C15" s="72" t="s">
        <v>0</v>
      </c>
      <c r="D15" s="72" t="s">
        <v>0</v>
      </c>
      <c r="E15" s="72" t="s">
        <v>0</v>
      </c>
      <c r="F15" s="72" t="s">
        <v>0</v>
      </c>
      <c r="G15" s="109" t="s">
        <v>0</v>
      </c>
      <c r="H15" s="109" t="s">
        <v>0</v>
      </c>
      <c r="I15" s="71"/>
      <c r="J15" s="9"/>
    </row>
    <row r="16" spans="1:10" ht="11.25">
      <c r="A16" s="149" t="s">
        <v>46</v>
      </c>
      <c r="B16" s="70">
        <v>556.81236</v>
      </c>
      <c r="C16" s="70">
        <v>556.81236</v>
      </c>
      <c r="D16" s="70" t="s">
        <v>0</v>
      </c>
      <c r="E16" s="72" t="s">
        <v>0</v>
      </c>
      <c r="F16" s="70" t="s">
        <v>0</v>
      </c>
      <c r="G16" s="109" t="s">
        <v>0</v>
      </c>
      <c r="H16" s="109">
        <f>-C16</f>
        <v>-556.81236</v>
      </c>
      <c r="I16" s="71"/>
      <c r="J16" s="9"/>
    </row>
    <row r="17" spans="1:10" ht="11.25">
      <c r="A17" s="148" t="s">
        <v>52</v>
      </c>
      <c r="B17" s="70">
        <v>635.83125</v>
      </c>
      <c r="C17" s="70">
        <v>5.33125</v>
      </c>
      <c r="D17" s="70">
        <v>1293</v>
      </c>
      <c r="E17" s="112">
        <v>350</v>
      </c>
      <c r="F17" s="70">
        <v>743</v>
      </c>
      <c r="G17" s="109">
        <f>F17-E17</f>
        <v>393</v>
      </c>
      <c r="H17" s="109">
        <f>D17-C17</f>
        <v>1287.66875</v>
      </c>
      <c r="I17" s="71"/>
      <c r="J17" s="11"/>
    </row>
    <row r="18" spans="1:10" ht="11.25">
      <c r="A18" s="148" t="s">
        <v>53</v>
      </c>
      <c r="B18" s="72" t="s">
        <v>0</v>
      </c>
      <c r="C18" s="72" t="s">
        <v>0</v>
      </c>
      <c r="D18" s="72" t="s">
        <v>0</v>
      </c>
      <c r="E18" s="72" t="s">
        <v>0</v>
      </c>
      <c r="F18" s="72" t="s">
        <v>0</v>
      </c>
      <c r="G18" s="72" t="s">
        <v>0</v>
      </c>
      <c r="H18" s="72" t="s">
        <v>0</v>
      </c>
      <c r="I18" s="71"/>
      <c r="J18" s="11"/>
    </row>
    <row r="19" spans="1:10" ht="22.5">
      <c r="A19" s="147" t="s">
        <v>54</v>
      </c>
      <c r="B19" s="31"/>
      <c r="C19" s="31"/>
      <c r="D19" s="31"/>
      <c r="E19" s="31"/>
      <c r="F19" s="31"/>
      <c r="G19" s="73"/>
      <c r="H19" s="73"/>
      <c r="I19" s="32"/>
      <c r="J19" s="11"/>
    </row>
    <row r="20" spans="1:10" ht="22.5">
      <c r="A20" s="148" t="s">
        <v>55</v>
      </c>
      <c r="B20" s="31">
        <v>0.9</v>
      </c>
      <c r="C20" s="31">
        <v>11.77</v>
      </c>
      <c r="D20" s="31">
        <v>2.47</v>
      </c>
      <c r="E20" s="31">
        <v>0.85</v>
      </c>
      <c r="F20" s="31">
        <v>2.47</v>
      </c>
      <c r="G20" s="109">
        <f>F20-E20</f>
        <v>1.62</v>
      </c>
      <c r="H20" s="109">
        <f>D20-C20</f>
        <v>-9.299999999999999</v>
      </c>
      <c r="I20" s="32"/>
      <c r="J20" s="11"/>
    </row>
    <row r="21" spans="1:10" ht="11.25">
      <c r="A21" s="148" t="s">
        <v>56</v>
      </c>
      <c r="B21" s="31" t="s">
        <v>0</v>
      </c>
      <c r="C21" s="31" t="s">
        <v>0</v>
      </c>
      <c r="D21" s="31" t="s">
        <v>0</v>
      </c>
      <c r="E21" s="31" t="s">
        <v>0</v>
      </c>
      <c r="F21" s="31"/>
      <c r="G21" s="31" t="s">
        <v>0</v>
      </c>
      <c r="H21" s="31" t="s">
        <v>0</v>
      </c>
      <c r="I21" s="32"/>
      <c r="J21" s="11"/>
    </row>
    <row r="22" spans="1:10" ht="11.25">
      <c r="A22" s="148" t="s">
        <v>57</v>
      </c>
      <c r="B22" s="31">
        <v>13.31</v>
      </c>
      <c r="C22" s="31">
        <v>13.31</v>
      </c>
      <c r="D22" s="31" t="s">
        <v>0</v>
      </c>
      <c r="E22" s="31" t="s">
        <v>0</v>
      </c>
      <c r="F22" s="31"/>
      <c r="G22" s="29" t="s">
        <v>0</v>
      </c>
      <c r="H22" s="29" t="s">
        <v>0</v>
      </c>
      <c r="I22" s="32"/>
      <c r="J22" s="11"/>
    </row>
    <row r="23" spans="1:10" ht="22.5">
      <c r="A23" s="148" t="s">
        <v>58</v>
      </c>
      <c r="B23" s="31">
        <f>B20*1.2</f>
        <v>1.08</v>
      </c>
      <c r="C23" s="31">
        <f>C20*1.2</f>
        <v>14.123999999999999</v>
      </c>
      <c r="D23" s="31">
        <f>D20*1.2</f>
        <v>2.964</v>
      </c>
      <c r="E23" s="31">
        <f>E20*1.2</f>
        <v>1.02</v>
      </c>
      <c r="F23" s="31">
        <f>F20*1.2</f>
        <v>2.964</v>
      </c>
      <c r="G23" s="109">
        <f>F23-E23</f>
        <v>1.944</v>
      </c>
      <c r="H23" s="109">
        <f>D23-C23</f>
        <v>-11.159999999999998</v>
      </c>
      <c r="I23" s="32"/>
      <c r="J23" s="11"/>
    </row>
    <row r="24" spans="1:10" ht="11.25">
      <c r="A24" s="148" t="s">
        <v>53</v>
      </c>
      <c r="B24" s="31" t="s">
        <v>0</v>
      </c>
      <c r="C24" s="31" t="s">
        <v>0</v>
      </c>
      <c r="D24" s="31" t="s">
        <v>0</v>
      </c>
      <c r="E24" s="31" t="s">
        <v>0</v>
      </c>
      <c r="F24" s="31" t="s">
        <v>0</v>
      </c>
      <c r="G24" s="31" t="s">
        <v>0</v>
      </c>
      <c r="H24" s="31" t="s">
        <v>0</v>
      </c>
      <c r="J24" s="11"/>
    </row>
    <row r="26" spans="1:2" ht="12.75">
      <c r="A26" s="131" t="s">
        <v>59</v>
      </c>
      <c r="B26" s="1"/>
    </row>
    <row r="27" spans="1:7" s="7" customFormat="1" ht="11.25">
      <c r="A27" s="150" t="s">
        <v>48</v>
      </c>
      <c r="B27" s="6"/>
      <c r="C27" s="8"/>
      <c r="D27" s="8"/>
      <c r="E27" s="8"/>
      <c r="F27" s="8"/>
      <c r="G27" s="8"/>
    </row>
    <row r="28" spans="1:8" ht="33.75">
      <c r="A28" s="53"/>
      <c r="B28" s="132" t="s">
        <v>14</v>
      </c>
      <c r="C28" s="51" t="s">
        <v>8</v>
      </c>
      <c r="D28" s="51" t="s">
        <v>9</v>
      </c>
      <c r="E28" s="51">
        <v>40238</v>
      </c>
      <c r="F28" s="51">
        <v>40269</v>
      </c>
      <c r="G28" s="133" t="s">
        <v>15</v>
      </c>
      <c r="H28" s="133" t="s">
        <v>17</v>
      </c>
    </row>
    <row r="29" spans="1:15" ht="33.75">
      <c r="A29" s="147" t="s">
        <v>60</v>
      </c>
      <c r="B29" s="125">
        <f>SUM(B30:B33)</f>
        <v>24680</v>
      </c>
      <c r="C29" s="125">
        <f>SUM(C30:C33)</f>
        <v>7780</v>
      </c>
      <c r="D29" s="125">
        <f>SUM(D30:D32)</f>
        <v>6130</v>
      </c>
      <c r="E29" s="125">
        <f>SUM(E30:E32)</f>
        <v>2200</v>
      </c>
      <c r="F29" s="125">
        <f>SUM(F30:F32)</f>
        <v>570</v>
      </c>
      <c r="G29" s="73">
        <f>F29-E29</f>
        <v>-1630</v>
      </c>
      <c r="H29" s="73">
        <f>D29-C29</f>
        <v>-1650</v>
      </c>
      <c r="I29" s="9"/>
      <c r="M29" s="110"/>
      <c r="N29" s="110"/>
      <c r="O29" s="110"/>
    </row>
    <row r="30" spans="1:15" ht="11.25">
      <c r="A30" s="151" t="s">
        <v>61</v>
      </c>
      <c r="B30" s="104">
        <v>6360</v>
      </c>
      <c r="C30" s="104">
        <v>1900</v>
      </c>
      <c r="D30" s="104">
        <v>1300</v>
      </c>
      <c r="E30" s="104">
        <v>500</v>
      </c>
      <c r="F30" s="104">
        <v>100</v>
      </c>
      <c r="G30" s="109">
        <f aca="true" t="shared" si="0" ref="G30:G50">F30-E30</f>
        <v>-400</v>
      </c>
      <c r="H30" s="109">
        <f aca="true" t="shared" si="1" ref="H30:H50">D30-C30</f>
        <v>-600</v>
      </c>
      <c r="I30" s="9"/>
      <c r="M30" s="110"/>
      <c r="N30" s="110"/>
      <c r="O30" s="110"/>
    </row>
    <row r="31" spans="1:15" ht="11.25">
      <c r="A31" s="151" t="s">
        <v>62</v>
      </c>
      <c r="B31" s="104">
        <v>8470</v>
      </c>
      <c r="C31" s="104">
        <v>2630</v>
      </c>
      <c r="D31" s="104">
        <v>1520</v>
      </c>
      <c r="E31" s="104">
        <v>600</v>
      </c>
      <c r="F31" s="104">
        <v>100</v>
      </c>
      <c r="G31" s="109">
        <f t="shared" si="0"/>
        <v>-500</v>
      </c>
      <c r="H31" s="109">
        <f t="shared" si="1"/>
        <v>-1110</v>
      </c>
      <c r="I31" s="9"/>
      <c r="M31" s="110"/>
      <c r="N31" s="110"/>
      <c r="O31" s="110"/>
    </row>
    <row r="32" spans="1:15" ht="11.25">
      <c r="A32" s="151" t="s">
        <v>63</v>
      </c>
      <c r="B32" s="104">
        <v>9310</v>
      </c>
      <c r="C32" s="104">
        <v>2710</v>
      </c>
      <c r="D32" s="104">
        <v>3310</v>
      </c>
      <c r="E32" s="104">
        <v>1100</v>
      </c>
      <c r="F32" s="104">
        <v>370</v>
      </c>
      <c r="G32" s="109">
        <f t="shared" si="0"/>
        <v>-730</v>
      </c>
      <c r="H32" s="109">
        <f t="shared" si="1"/>
        <v>600</v>
      </c>
      <c r="I32" s="9"/>
      <c r="M32" s="110"/>
      <c r="N32" s="110"/>
      <c r="O32" s="110"/>
    </row>
    <row r="33" spans="1:15" ht="11.25">
      <c r="A33" s="151" t="s">
        <v>64</v>
      </c>
      <c r="B33" s="104">
        <v>540</v>
      </c>
      <c r="C33" s="104">
        <v>540</v>
      </c>
      <c r="D33" s="105">
        <v>0</v>
      </c>
      <c r="E33" s="105">
        <v>0</v>
      </c>
      <c r="F33" s="105">
        <v>0</v>
      </c>
      <c r="G33" s="105">
        <v>0</v>
      </c>
      <c r="H33" s="109">
        <f>D33-C33</f>
        <v>-540</v>
      </c>
      <c r="I33" s="9"/>
      <c r="M33" s="110"/>
      <c r="N33" s="110"/>
      <c r="O33" s="110"/>
    </row>
    <row r="34" spans="1:15" ht="11.25">
      <c r="A34" s="151" t="s">
        <v>65</v>
      </c>
      <c r="B34" s="105">
        <v>0</v>
      </c>
      <c r="C34" s="105">
        <v>0</v>
      </c>
      <c r="D34" s="105">
        <v>0</v>
      </c>
      <c r="E34" s="105">
        <v>0</v>
      </c>
      <c r="F34" s="105">
        <v>0</v>
      </c>
      <c r="G34" s="105">
        <v>0</v>
      </c>
      <c r="H34" s="105">
        <v>0</v>
      </c>
      <c r="I34" s="9"/>
      <c r="M34" s="110"/>
      <c r="N34" s="110"/>
      <c r="O34" s="110"/>
    </row>
    <row r="35" spans="1:15" ht="33.75">
      <c r="A35" s="147" t="s">
        <v>66</v>
      </c>
      <c r="B35" s="125">
        <f>SUM(B36:B39)</f>
        <v>31666.639999999996</v>
      </c>
      <c r="C35" s="125">
        <f>SUM(C36:C39)</f>
        <v>8951.33</v>
      </c>
      <c r="D35" s="125">
        <f>SUM(D36:D38)</f>
        <v>8054.099999999999</v>
      </c>
      <c r="E35" s="125">
        <f>SUM(E36:E38)</f>
        <v>2722.6</v>
      </c>
      <c r="F35" s="125">
        <f>SUM(F36:F38)</f>
        <v>280.5</v>
      </c>
      <c r="G35" s="73">
        <f t="shared" si="0"/>
        <v>-2442.1</v>
      </c>
      <c r="H35" s="73">
        <f t="shared" si="1"/>
        <v>-897.2300000000005</v>
      </c>
      <c r="I35" s="9"/>
      <c r="M35" s="110"/>
      <c r="N35" s="110"/>
      <c r="O35" s="110"/>
    </row>
    <row r="36" spans="1:15" ht="11.25">
      <c r="A36" s="151" t="s">
        <v>61</v>
      </c>
      <c r="B36" s="104">
        <v>7049.91</v>
      </c>
      <c r="C36" s="104">
        <v>1665.11</v>
      </c>
      <c r="D36" s="104">
        <v>2205.5</v>
      </c>
      <c r="E36" s="104">
        <v>876</v>
      </c>
      <c r="F36" s="104">
        <v>11</v>
      </c>
      <c r="G36" s="109">
        <f t="shared" si="0"/>
        <v>-865</v>
      </c>
      <c r="H36" s="109">
        <f t="shared" si="1"/>
        <v>540.3900000000001</v>
      </c>
      <c r="I36" s="9"/>
      <c r="M36" s="110"/>
      <c r="N36" s="110"/>
      <c r="O36" s="110"/>
    </row>
    <row r="37" spans="1:15" ht="11.25">
      <c r="A37" s="151" t="s">
        <v>62</v>
      </c>
      <c r="B37" s="104">
        <v>10324.4</v>
      </c>
      <c r="C37" s="104">
        <v>2967.09</v>
      </c>
      <c r="D37" s="104">
        <v>2104.9</v>
      </c>
      <c r="E37" s="104">
        <v>669</v>
      </c>
      <c r="F37" s="104">
        <v>25</v>
      </c>
      <c r="G37" s="109">
        <f t="shared" si="0"/>
        <v>-644</v>
      </c>
      <c r="H37" s="109">
        <f t="shared" si="1"/>
        <v>-862.19</v>
      </c>
      <c r="I37" s="9"/>
      <c r="M37" s="110"/>
      <c r="N37" s="110"/>
      <c r="O37" s="110"/>
    </row>
    <row r="38" spans="1:15" ht="11.25">
      <c r="A38" s="151" t="s">
        <v>63</v>
      </c>
      <c r="B38" s="104">
        <v>14051.92</v>
      </c>
      <c r="C38" s="104">
        <v>4078.72</v>
      </c>
      <c r="D38" s="104">
        <v>3743.7</v>
      </c>
      <c r="E38" s="104">
        <v>1177.6</v>
      </c>
      <c r="F38" s="104">
        <v>244.5</v>
      </c>
      <c r="G38" s="109">
        <f t="shared" si="0"/>
        <v>-933.0999999999999</v>
      </c>
      <c r="H38" s="109">
        <f t="shared" si="1"/>
        <v>-335.02</v>
      </c>
      <c r="I38" s="9"/>
      <c r="M38" s="110"/>
      <c r="N38" s="110"/>
      <c r="O38" s="110"/>
    </row>
    <row r="39" spans="1:15" ht="11.25">
      <c r="A39" s="151" t="s">
        <v>64</v>
      </c>
      <c r="B39" s="104">
        <v>240.41</v>
      </c>
      <c r="C39" s="104">
        <v>240.41</v>
      </c>
      <c r="D39" s="105">
        <v>0</v>
      </c>
      <c r="E39" s="105">
        <v>0</v>
      </c>
      <c r="F39" s="105">
        <v>0</v>
      </c>
      <c r="G39" s="105">
        <v>0</v>
      </c>
      <c r="H39" s="109">
        <f>D39-C39</f>
        <v>-240.41</v>
      </c>
      <c r="I39" s="9"/>
      <c r="M39" s="110"/>
      <c r="N39" s="110"/>
      <c r="O39" s="110"/>
    </row>
    <row r="40" spans="1:15" ht="11.25">
      <c r="A40" s="151" t="s">
        <v>65</v>
      </c>
      <c r="B40" s="105">
        <v>0</v>
      </c>
      <c r="C40" s="105">
        <v>0</v>
      </c>
      <c r="D40" s="105">
        <v>0</v>
      </c>
      <c r="E40" s="105">
        <v>0</v>
      </c>
      <c r="F40" s="105">
        <v>0</v>
      </c>
      <c r="G40" s="105">
        <v>0</v>
      </c>
      <c r="H40" s="105">
        <v>0</v>
      </c>
      <c r="I40" s="9"/>
      <c r="M40" s="110"/>
      <c r="N40" s="110"/>
      <c r="O40" s="110"/>
    </row>
    <row r="41" spans="1:15" ht="22.5">
      <c r="A41" s="147" t="s">
        <v>67</v>
      </c>
      <c r="B41" s="125">
        <f>SUM(B42:B45)</f>
        <v>20671.65</v>
      </c>
      <c r="C41" s="125">
        <f>SUM(C42:C45)</f>
        <v>5520.83</v>
      </c>
      <c r="D41" s="125">
        <f>SUM(D42:D44)</f>
        <v>5139.9</v>
      </c>
      <c r="E41" s="125">
        <f>SUM(E42:E44)</f>
        <v>1806.4</v>
      </c>
      <c r="F41" s="125">
        <f>SUM(F42:F44)</f>
        <v>199</v>
      </c>
      <c r="G41" s="73">
        <f t="shared" si="0"/>
        <v>-1607.4</v>
      </c>
      <c r="H41" s="73">
        <f t="shared" si="1"/>
        <v>-380.9300000000003</v>
      </c>
      <c r="M41" s="110"/>
      <c r="N41" s="110"/>
      <c r="O41" s="110"/>
    </row>
    <row r="42" spans="1:15" ht="11.25">
      <c r="A42" s="151" t="s">
        <v>61</v>
      </c>
      <c r="B42" s="104">
        <v>4987.56</v>
      </c>
      <c r="C42" s="104">
        <v>1293.86</v>
      </c>
      <c r="D42" s="104">
        <v>1181</v>
      </c>
      <c r="E42" s="104">
        <v>481</v>
      </c>
      <c r="F42" s="104">
        <v>0</v>
      </c>
      <c r="G42" s="109">
        <f t="shared" si="0"/>
        <v>-481</v>
      </c>
      <c r="H42" s="109">
        <f t="shared" si="1"/>
        <v>-112.8599999999999</v>
      </c>
      <c r="M42" s="110"/>
      <c r="N42" s="110"/>
      <c r="O42" s="110"/>
    </row>
    <row r="43" spans="1:15" ht="11.25">
      <c r="A43" s="151" t="s">
        <v>62</v>
      </c>
      <c r="B43" s="104">
        <v>7182.04</v>
      </c>
      <c r="C43" s="104">
        <v>1957.32</v>
      </c>
      <c r="D43" s="104">
        <v>1256.5</v>
      </c>
      <c r="E43" s="104">
        <v>420</v>
      </c>
      <c r="F43" s="104">
        <v>23</v>
      </c>
      <c r="G43" s="109">
        <f t="shared" si="0"/>
        <v>-397</v>
      </c>
      <c r="H43" s="109">
        <f t="shared" si="1"/>
        <v>-700.8199999999999</v>
      </c>
      <c r="M43" s="110"/>
      <c r="N43" s="110"/>
      <c r="O43" s="110"/>
    </row>
    <row r="44" spans="1:15" ht="11.25">
      <c r="A44" s="151" t="s">
        <v>63</v>
      </c>
      <c r="B44" s="104">
        <v>8346.05</v>
      </c>
      <c r="C44" s="104">
        <v>2113.65</v>
      </c>
      <c r="D44" s="104">
        <v>2702.4</v>
      </c>
      <c r="E44" s="104">
        <v>905.4</v>
      </c>
      <c r="F44" s="104">
        <v>176</v>
      </c>
      <c r="G44" s="109">
        <f t="shared" si="0"/>
        <v>-729.4</v>
      </c>
      <c r="H44" s="109">
        <f t="shared" si="1"/>
        <v>588.75</v>
      </c>
      <c r="M44" s="110"/>
      <c r="N44" s="110"/>
      <c r="O44" s="110"/>
    </row>
    <row r="45" spans="1:15" ht="11.25">
      <c r="A45" s="151" t="s">
        <v>64</v>
      </c>
      <c r="B45" s="104">
        <v>156</v>
      </c>
      <c r="C45" s="104">
        <v>156</v>
      </c>
      <c r="D45" s="105">
        <v>0</v>
      </c>
      <c r="E45" s="105">
        <v>0</v>
      </c>
      <c r="F45" s="105">
        <v>0</v>
      </c>
      <c r="G45" s="105">
        <v>0</v>
      </c>
      <c r="H45" s="109">
        <f>D45-C45</f>
        <v>-156</v>
      </c>
      <c r="M45" s="110"/>
      <c r="N45" s="110"/>
      <c r="O45" s="110"/>
    </row>
    <row r="46" spans="1:15" ht="11.25">
      <c r="A46" s="151" t="s">
        <v>65</v>
      </c>
      <c r="B46" s="105">
        <v>0</v>
      </c>
      <c r="C46" s="105">
        <v>0</v>
      </c>
      <c r="D46" s="105">
        <v>0</v>
      </c>
      <c r="E46" s="105">
        <v>0</v>
      </c>
      <c r="F46" s="105">
        <v>0</v>
      </c>
      <c r="G46" s="105">
        <v>0</v>
      </c>
      <c r="H46" s="105">
        <v>0</v>
      </c>
      <c r="M46" s="110"/>
      <c r="N46" s="110"/>
      <c r="O46" s="110"/>
    </row>
    <row r="47" spans="1:15" ht="45">
      <c r="A47" s="147" t="s">
        <v>68</v>
      </c>
      <c r="B47" s="100">
        <v>6.681703711233015</v>
      </c>
      <c r="C47" s="100">
        <v>11.43</v>
      </c>
      <c r="D47" s="100">
        <v>1.2163329112563157</v>
      </c>
      <c r="E47" s="97">
        <v>0.583785052748618</v>
      </c>
      <c r="F47" s="100">
        <v>2.628943172935941</v>
      </c>
      <c r="G47" s="73">
        <f t="shared" si="0"/>
        <v>2.045158120187323</v>
      </c>
      <c r="H47" s="73">
        <f t="shared" si="1"/>
        <v>-10.213667088743684</v>
      </c>
      <c r="J47" s="59"/>
      <c r="K47" s="59"/>
      <c r="L47" s="59"/>
      <c r="M47" s="110"/>
      <c r="N47" s="110"/>
      <c r="O47" s="110"/>
    </row>
    <row r="48" spans="1:15" ht="11.25">
      <c r="A48" s="151" t="s">
        <v>61</v>
      </c>
      <c r="B48" s="98">
        <v>4.809094941218612</v>
      </c>
      <c r="C48" s="98">
        <v>7.78469181479074</v>
      </c>
      <c r="D48" s="98">
        <v>0.4010104385075408</v>
      </c>
      <c r="E48" s="98">
        <v>0.2617969156004421</v>
      </c>
      <c r="F48" s="99">
        <v>0</v>
      </c>
      <c r="G48" s="99">
        <v>0</v>
      </c>
      <c r="H48" s="109">
        <f>D48-C48</f>
        <v>-7.383681376283199</v>
      </c>
      <c r="J48" s="59"/>
      <c r="K48" s="59"/>
      <c r="L48" s="59"/>
      <c r="M48" s="110"/>
      <c r="N48" s="110"/>
      <c r="O48" s="110"/>
    </row>
    <row r="49" spans="1:15" ht="11.25">
      <c r="A49" s="151" t="s">
        <v>62</v>
      </c>
      <c r="B49" s="98">
        <v>6.878414161541948</v>
      </c>
      <c r="C49" s="98">
        <v>11.48551194391112</v>
      </c>
      <c r="D49" s="98">
        <v>0.6897908812415701</v>
      </c>
      <c r="E49" s="98">
        <v>0.49301529574144953</v>
      </c>
      <c r="F49" s="98">
        <v>0.9080348220066226</v>
      </c>
      <c r="G49" s="109">
        <f t="shared" si="0"/>
        <v>0.415019526265173</v>
      </c>
      <c r="H49" s="109">
        <f t="shared" si="1"/>
        <v>-10.79572106266955</v>
      </c>
      <c r="J49" s="59"/>
      <c r="K49" s="59"/>
      <c r="L49" s="59"/>
      <c r="M49" s="110"/>
      <c r="N49" s="110"/>
      <c r="O49" s="110"/>
    </row>
    <row r="50" spans="1:15" ht="11.25">
      <c r="A50" s="151" t="s">
        <v>63</v>
      </c>
      <c r="B50" s="98">
        <v>7.555535874848766</v>
      </c>
      <c r="C50" s="98">
        <v>13.088269094416297</v>
      </c>
      <c r="D50" s="98">
        <v>1.4389579867527562</v>
      </c>
      <c r="E50" s="98">
        <v>0.7969500537551163</v>
      </c>
      <c r="F50" s="98">
        <v>2.853834605159659</v>
      </c>
      <c r="G50" s="109">
        <f t="shared" si="0"/>
        <v>2.0568845514045426</v>
      </c>
      <c r="H50" s="109">
        <f t="shared" si="1"/>
        <v>-11.649311107663541</v>
      </c>
      <c r="J50" s="59"/>
      <c r="K50" s="59"/>
      <c r="L50" s="59"/>
      <c r="M50" s="110"/>
      <c r="N50" s="110"/>
      <c r="O50" s="110"/>
    </row>
    <row r="51" spans="1:15" ht="11.25">
      <c r="A51" s="151" t="s">
        <v>64</v>
      </c>
      <c r="B51" s="99">
        <v>18.44012367720777</v>
      </c>
      <c r="C51" s="99">
        <v>18.44012367720777</v>
      </c>
      <c r="D51" s="99">
        <v>0</v>
      </c>
      <c r="E51" s="99">
        <v>0</v>
      </c>
      <c r="F51" s="99">
        <v>0</v>
      </c>
      <c r="G51" s="99">
        <v>0</v>
      </c>
      <c r="H51" s="99">
        <v>0</v>
      </c>
      <c r="J51" s="59"/>
      <c r="K51" s="59"/>
      <c r="L51" s="59"/>
      <c r="M51" s="110"/>
      <c r="N51" s="110"/>
      <c r="O51" s="110"/>
    </row>
    <row r="52" spans="1:8" ht="11.25">
      <c r="A52" s="151" t="s">
        <v>65</v>
      </c>
      <c r="B52" s="99">
        <v>0</v>
      </c>
      <c r="C52" s="99">
        <v>0</v>
      </c>
      <c r="D52" s="99">
        <v>0</v>
      </c>
      <c r="E52" s="99">
        <v>0</v>
      </c>
      <c r="F52" s="99">
        <v>0</v>
      </c>
      <c r="G52" s="99">
        <v>0</v>
      </c>
      <c r="H52" s="99">
        <v>0</v>
      </c>
    </row>
    <row r="55" ht="13.5" customHeight="1"/>
    <row r="56" ht="13.5" customHeight="1"/>
    <row r="57" ht="13.5" customHeight="1"/>
    <row r="58" ht="13.5" customHeight="1"/>
    <row r="59" ht="13.5" customHeight="1"/>
    <row r="60" ht="13.5" customHeight="1"/>
  </sheetData>
  <sheetProtection/>
  <printOptions/>
  <pageMargins left="0.75" right="0.25" top="0.63" bottom="0.23" header="0.49" footer="0.2"/>
  <pageSetup fitToHeight="1" fitToWidth="1" horizontalDpi="600" verticalDpi="600" orientation="portrait" paperSize="9" scale="8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8"/>
  <sheetViews>
    <sheetView zoomScalePageLayoutView="0" workbookViewId="0" topLeftCell="A19">
      <selection activeCell="A32" sqref="A32:A58"/>
    </sheetView>
  </sheetViews>
  <sheetFormatPr defaultColWidth="9.00390625" defaultRowHeight="12.75"/>
  <cols>
    <col min="1" max="1" width="27.25390625" style="2" customWidth="1"/>
    <col min="2" max="6" width="10.75390625" style="2" customWidth="1"/>
    <col min="7" max="8" width="9.75390625" style="2" customWidth="1"/>
    <col min="9" max="9" width="9.00390625" style="2" customWidth="1"/>
    <col min="10" max="10" width="11.125" style="2" customWidth="1"/>
    <col min="11" max="16384" width="9.125" style="2" customWidth="1"/>
  </cols>
  <sheetData>
    <row r="1" spans="1:10" ht="12.75">
      <c r="A1" s="131" t="s">
        <v>69</v>
      </c>
      <c r="B1" s="1"/>
      <c r="J1"/>
    </row>
    <row r="2" spans="1:7" s="7" customFormat="1" ht="11.25">
      <c r="A2" s="150" t="s">
        <v>48</v>
      </c>
      <c r="B2" s="6"/>
      <c r="C2" s="8"/>
      <c r="D2" s="8"/>
      <c r="E2" s="8"/>
      <c r="F2" s="8"/>
      <c r="G2" s="8"/>
    </row>
    <row r="3" spans="1:9" ht="33.75">
      <c r="A3" s="53"/>
      <c r="B3" s="132" t="s">
        <v>14</v>
      </c>
      <c r="C3" s="51" t="s">
        <v>8</v>
      </c>
      <c r="D3" s="51" t="s">
        <v>9</v>
      </c>
      <c r="E3" s="51">
        <v>40238</v>
      </c>
      <c r="F3" s="51">
        <v>40269</v>
      </c>
      <c r="G3" s="133" t="s">
        <v>15</v>
      </c>
      <c r="H3" s="133" t="s">
        <v>17</v>
      </c>
      <c r="I3"/>
    </row>
    <row r="4" spans="1:15" ht="12.75">
      <c r="A4" s="152" t="s">
        <v>70</v>
      </c>
      <c r="B4" s="106">
        <v>4911.84</v>
      </c>
      <c r="C4" s="106">
        <f>SUM(C5:C7)</f>
        <v>1641.84</v>
      </c>
      <c r="D4" s="106">
        <f>SUM(D5:D7)</f>
        <v>1390</v>
      </c>
      <c r="E4" s="106">
        <f>SUM(E5:E7)</f>
        <v>430</v>
      </c>
      <c r="F4" s="106">
        <f>SUM(F5:F7)</f>
        <v>345</v>
      </c>
      <c r="G4" s="73">
        <f>F4-E4</f>
        <v>-85</v>
      </c>
      <c r="H4" s="73">
        <f>D4-C4</f>
        <v>-251.83999999999992</v>
      </c>
      <c r="I4"/>
      <c r="J4" s="9"/>
      <c r="M4" s="111"/>
      <c r="N4" s="111"/>
      <c r="O4" s="111"/>
    </row>
    <row r="5" spans="1:15" ht="12.75">
      <c r="A5" s="153" t="s">
        <v>71</v>
      </c>
      <c r="B5" s="103">
        <v>1145</v>
      </c>
      <c r="C5" s="103">
        <v>570</v>
      </c>
      <c r="D5" s="103">
        <v>210</v>
      </c>
      <c r="E5" s="103">
        <v>60</v>
      </c>
      <c r="F5" s="103">
        <v>75</v>
      </c>
      <c r="G5" s="109">
        <f aca="true" t="shared" si="0" ref="G5:G25">F5-E5</f>
        <v>15</v>
      </c>
      <c r="H5" s="109">
        <f>D5-C5</f>
        <v>-360</v>
      </c>
      <c r="I5"/>
      <c r="J5" s="9"/>
      <c r="M5" s="111"/>
      <c r="N5" s="111"/>
      <c r="O5" s="111"/>
    </row>
    <row r="6" spans="1:15" ht="12.75">
      <c r="A6" s="153" t="s">
        <v>72</v>
      </c>
      <c r="B6" s="103">
        <v>1290</v>
      </c>
      <c r="C6" s="103">
        <v>590</v>
      </c>
      <c r="D6" s="103">
        <v>240</v>
      </c>
      <c r="E6" s="103">
        <v>90</v>
      </c>
      <c r="F6" s="103">
        <v>30</v>
      </c>
      <c r="G6" s="109">
        <f t="shared" si="0"/>
        <v>-60</v>
      </c>
      <c r="H6" s="109">
        <f aca="true" t="shared" si="1" ref="H6:H25">D6-C6</f>
        <v>-350</v>
      </c>
      <c r="I6"/>
      <c r="J6" s="9"/>
      <c r="M6" s="111"/>
      <c r="N6" s="111"/>
      <c r="O6" s="111"/>
    </row>
    <row r="7" spans="1:15" ht="12.75">
      <c r="A7" s="153" t="s">
        <v>73</v>
      </c>
      <c r="B7" s="103">
        <v>2476.84</v>
      </c>
      <c r="C7" s="103">
        <v>481.84</v>
      </c>
      <c r="D7" s="103">
        <v>940</v>
      </c>
      <c r="E7" s="103">
        <v>280</v>
      </c>
      <c r="F7" s="103">
        <v>240</v>
      </c>
      <c r="G7" s="109">
        <f t="shared" si="0"/>
        <v>-40</v>
      </c>
      <c r="H7" s="109">
        <f t="shared" si="1"/>
        <v>458.16</v>
      </c>
      <c r="I7"/>
      <c r="J7" s="9"/>
      <c r="M7" s="111"/>
      <c r="N7" s="111"/>
      <c r="O7" s="111"/>
    </row>
    <row r="8" spans="1:15" ht="12.75">
      <c r="A8" s="153" t="s">
        <v>74</v>
      </c>
      <c r="B8" s="104">
        <v>0</v>
      </c>
      <c r="C8" s="104">
        <v>0</v>
      </c>
      <c r="D8" s="104">
        <v>0</v>
      </c>
      <c r="E8" s="104">
        <v>0</v>
      </c>
      <c r="F8" s="104">
        <v>0</v>
      </c>
      <c r="G8" s="104">
        <v>0</v>
      </c>
      <c r="H8" s="104">
        <v>0</v>
      </c>
      <c r="I8"/>
      <c r="J8" s="9"/>
      <c r="M8" s="111"/>
      <c r="N8" s="111"/>
      <c r="O8" s="111"/>
    </row>
    <row r="9" spans="1:15" ht="12.75">
      <c r="A9" s="153" t="s">
        <v>75</v>
      </c>
      <c r="B9" s="104">
        <v>0</v>
      </c>
      <c r="C9" s="104">
        <v>0</v>
      </c>
      <c r="D9" s="104">
        <v>0</v>
      </c>
      <c r="E9" s="104">
        <v>0</v>
      </c>
      <c r="F9" s="104">
        <v>0</v>
      </c>
      <c r="G9" s="104">
        <v>0</v>
      </c>
      <c r="H9" s="104">
        <v>0</v>
      </c>
      <c r="I9"/>
      <c r="J9" s="9"/>
      <c r="M9" s="111"/>
      <c r="N9" s="111"/>
      <c r="O9" s="111"/>
    </row>
    <row r="10" spans="1:15" ht="12.75">
      <c r="A10" s="152" t="s">
        <v>76</v>
      </c>
      <c r="B10" s="106">
        <v>10576.514</v>
      </c>
      <c r="C10" s="106">
        <f>SUM(C11:C13)</f>
        <v>2365.8224999999998</v>
      </c>
      <c r="D10" s="106">
        <f>SUM(D11:D13)</f>
        <v>2728.0213000000003</v>
      </c>
      <c r="E10" s="106">
        <f>SUM(E11:E13)</f>
        <v>563.3679999999999</v>
      </c>
      <c r="F10" s="106">
        <f>SUM(F11:F13)</f>
        <v>450.5</v>
      </c>
      <c r="G10" s="73">
        <f t="shared" si="0"/>
        <v>-112.86799999999994</v>
      </c>
      <c r="H10" s="73">
        <f>D10-C10</f>
        <v>362.1988000000006</v>
      </c>
      <c r="I10"/>
      <c r="M10" s="111"/>
      <c r="N10" s="111"/>
      <c r="O10" s="111"/>
    </row>
    <row r="11" spans="1:15" ht="12.75">
      <c r="A11" s="153" t="s">
        <v>71</v>
      </c>
      <c r="B11" s="103">
        <v>3689.0063</v>
      </c>
      <c r="C11" s="103">
        <v>1276.462</v>
      </c>
      <c r="D11" s="103">
        <v>351.8062</v>
      </c>
      <c r="E11" s="103">
        <v>68.11</v>
      </c>
      <c r="F11" s="103">
        <v>90.07</v>
      </c>
      <c r="G11" s="109">
        <f t="shared" si="0"/>
        <v>21.959999999999994</v>
      </c>
      <c r="H11" s="109">
        <f t="shared" si="1"/>
        <v>-924.6558</v>
      </c>
      <c r="I11"/>
      <c r="J11" s="9"/>
      <c r="M11" s="111"/>
      <c r="N11" s="111"/>
      <c r="O11" s="111"/>
    </row>
    <row r="12" spans="1:15" ht="12.75">
      <c r="A12" s="153" t="s">
        <v>72</v>
      </c>
      <c r="B12" s="103">
        <v>2435.7418</v>
      </c>
      <c r="C12" s="103">
        <v>603.55</v>
      </c>
      <c r="D12" s="103">
        <v>525.557</v>
      </c>
      <c r="E12" s="103">
        <v>101.478</v>
      </c>
      <c r="F12" s="103">
        <v>58.8</v>
      </c>
      <c r="G12" s="109">
        <f t="shared" si="0"/>
        <v>-42.678</v>
      </c>
      <c r="H12" s="109">
        <f t="shared" si="1"/>
        <v>-77.99299999999994</v>
      </c>
      <c r="I12"/>
      <c r="J12" s="9"/>
      <c r="M12" s="111"/>
      <c r="N12" s="111"/>
      <c r="O12" s="111"/>
    </row>
    <row r="13" spans="1:15" ht="12.75">
      <c r="A13" s="153" t="s">
        <v>73</v>
      </c>
      <c r="B13" s="103">
        <v>4451.7659</v>
      </c>
      <c r="C13" s="103">
        <v>485.8105</v>
      </c>
      <c r="D13" s="103">
        <v>1850.6581</v>
      </c>
      <c r="E13" s="103">
        <v>393.78</v>
      </c>
      <c r="F13" s="103">
        <v>301.63</v>
      </c>
      <c r="G13" s="109">
        <f t="shared" si="0"/>
        <v>-92.14999999999998</v>
      </c>
      <c r="H13" s="109">
        <f t="shared" si="1"/>
        <v>1364.8476</v>
      </c>
      <c r="I13"/>
      <c r="J13" s="9"/>
      <c r="M13" s="111"/>
      <c r="N13" s="111"/>
      <c r="O13" s="111"/>
    </row>
    <row r="14" spans="1:15" ht="12.75">
      <c r="A14" s="153" t="s">
        <v>74</v>
      </c>
      <c r="B14" s="104">
        <v>0</v>
      </c>
      <c r="C14" s="104">
        <v>0</v>
      </c>
      <c r="D14" s="104">
        <v>0</v>
      </c>
      <c r="E14" s="104">
        <v>0</v>
      </c>
      <c r="F14" s="104">
        <v>0</v>
      </c>
      <c r="G14" s="104">
        <v>0</v>
      </c>
      <c r="H14" s="104">
        <v>0</v>
      </c>
      <c r="I14"/>
      <c r="J14" s="9"/>
      <c r="M14" s="111"/>
      <c r="N14" s="111"/>
      <c r="O14" s="111"/>
    </row>
    <row r="15" spans="1:15" ht="12.75">
      <c r="A15" s="153" t="s">
        <v>75</v>
      </c>
      <c r="B15" s="104">
        <v>0</v>
      </c>
      <c r="C15" s="104">
        <v>0</v>
      </c>
      <c r="D15" s="104">
        <v>0</v>
      </c>
      <c r="E15" s="104">
        <v>0</v>
      </c>
      <c r="F15" s="104">
        <v>0</v>
      </c>
      <c r="G15" s="104">
        <v>0</v>
      </c>
      <c r="H15" s="104">
        <v>0</v>
      </c>
      <c r="I15"/>
      <c r="J15" s="9"/>
      <c r="M15" s="111"/>
      <c r="N15" s="111"/>
      <c r="O15" s="111"/>
    </row>
    <row r="16" spans="1:15" ht="12.75">
      <c r="A16" s="152" t="s">
        <v>77</v>
      </c>
      <c r="B16" s="106">
        <v>4567.7632</v>
      </c>
      <c r="C16" s="106">
        <f>SUM(C17:C19)</f>
        <v>1494.3924000000002</v>
      </c>
      <c r="D16" s="106">
        <f>SUM(D17:D19)</f>
        <v>1283.26</v>
      </c>
      <c r="E16" s="106">
        <f>SUM(E17:E19)</f>
        <v>367.72</v>
      </c>
      <c r="F16" s="106">
        <f>SUM(F17:F19)</f>
        <v>300.53999999999996</v>
      </c>
      <c r="G16" s="73">
        <f t="shared" si="0"/>
        <v>-67.18000000000006</v>
      </c>
      <c r="H16" s="73">
        <f>D16-C16</f>
        <v>-211.1324000000002</v>
      </c>
      <c r="I16"/>
      <c r="M16" s="111"/>
      <c r="N16" s="111"/>
      <c r="O16" s="111"/>
    </row>
    <row r="17" spans="1:15" ht="12.75">
      <c r="A17" s="153" t="s">
        <v>71</v>
      </c>
      <c r="B17" s="103">
        <v>1224.1028000000001</v>
      </c>
      <c r="C17" s="103">
        <v>674.1028</v>
      </c>
      <c r="D17" s="103">
        <v>162.42</v>
      </c>
      <c r="E17" s="103">
        <v>50.6</v>
      </c>
      <c r="F17" s="103">
        <v>36.82</v>
      </c>
      <c r="G17" s="109">
        <f t="shared" si="0"/>
        <v>-13.780000000000001</v>
      </c>
      <c r="H17" s="109">
        <f t="shared" si="1"/>
        <v>-511.68280000000004</v>
      </c>
      <c r="I17"/>
      <c r="M17" s="111"/>
      <c r="N17" s="111"/>
      <c r="O17" s="111"/>
    </row>
    <row r="18" spans="1:15" ht="12.75">
      <c r="A18" s="153" t="s">
        <v>72</v>
      </c>
      <c r="B18" s="103">
        <v>1088.2372</v>
      </c>
      <c r="C18" s="103">
        <v>430.5772</v>
      </c>
      <c r="D18" s="103">
        <v>212.11</v>
      </c>
      <c r="E18" s="103">
        <v>62.11</v>
      </c>
      <c r="F18" s="103">
        <v>30</v>
      </c>
      <c r="G18" s="109">
        <f t="shared" si="0"/>
        <v>-32.11</v>
      </c>
      <c r="H18" s="109">
        <f t="shared" si="1"/>
        <v>-218.4672</v>
      </c>
      <c r="I18"/>
      <c r="M18" s="111"/>
      <c r="N18" s="111"/>
      <c r="O18" s="111"/>
    </row>
    <row r="19" spans="1:15" ht="12.75">
      <c r="A19" s="153" t="s">
        <v>73</v>
      </c>
      <c r="B19" s="103">
        <v>2255.4232</v>
      </c>
      <c r="C19" s="103">
        <v>389.7124</v>
      </c>
      <c r="D19" s="103">
        <v>908.73</v>
      </c>
      <c r="E19" s="103">
        <v>255.01</v>
      </c>
      <c r="F19" s="103">
        <v>233.72</v>
      </c>
      <c r="G19" s="109">
        <f t="shared" si="0"/>
        <v>-21.289999999999992</v>
      </c>
      <c r="H19" s="109">
        <f t="shared" si="1"/>
        <v>519.0176</v>
      </c>
      <c r="I19"/>
      <c r="M19" s="111"/>
      <c r="N19" s="111"/>
      <c r="O19" s="111"/>
    </row>
    <row r="20" spans="1:15" ht="12.75">
      <c r="A20" s="153" t="s">
        <v>74</v>
      </c>
      <c r="B20" s="104">
        <v>0</v>
      </c>
      <c r="C20" s="104">
        <v>0</v>
      </c>
      <c r="D20" s="104">
        <v>0</v>
      </c>
      <c r="E20" s="104">
        <v>0</v>
      </c>
      <c r="F20" s="104">
        <v>0</v>
      </c>
      <c r="G20" s="104">
        <v>0</v>
      </c>
      <c r="H20" s="104">
        <v>0</v>
      </c>
      <c r="I20"/>
      <c r="M20" s="111"/>
      <c r="N20" s="111"/>
      <c r="O20" s="111"/>
    </row>
    <row r="21" spans="1:15" ht="12.75">
      <c r="A21" s="153" t="s">
        <v>75</v>
      </c>
      <c r="B21" s="104">
        <v>0</v>
      </c>
      <c r="C21" s="104">
        <v>0</v>
      </c>
      <c r="D21" s="104">
        <v>0</v>
      </c>
      <c r="E21" s="104">
        <v>0</v>
      </c>
      <c r="F21" s="104">
        <v>0</v>
      </c>
      <c r="G21" s="104">
        <v>0</v>
      </c>
      <c r="H21" s="104">
        <v>0</v>
      </c>
      <c r="I21"/>
      <c r="M21" s="111"/>
      <c r="N21" s="111"/>
      <c r="O21" s="111"/>
    </row>
    <row r="22" spans="1:15" ht="22.5">
      <c r="A22" s="152" t="s">
        <v>78</v>
      </c>
      <c r="B22" s="102">
        <v>12.73579300995259</v>
      </c>
      <c r="C22" s="107">
        <v>19.195689928178503</v>
      </c>
      <c r="D22" s="102">
        <v>7.01692865197415</v>
      </c>
      <c r="E22" s="107">
        <v>4.9049125923022245</v>
      </c>
      <c r="F22" s="102">
        <v>10.518573957863627</v>
      </c>
      <c r="G22" s="73">
        <f>F22-E22</f>
        <v>5.613661365561402</v>
      </c>
      <c r="H22" s="73">
        <f>D22-C22</f>
        <v>-12.178761276204352</v>
      </c>
      <c r="I22"/>
      <c r="J22" s="59"/>
      <c r="K22" s="59"/>
      <c r="L22" s="59"/>
      <c r="M22" s="111"/>
      <c r="N22" s="111"/>
      <c r="O22" s="111"/>
    </row>
    <row r="23" spans="1:15" ht="12.75">
      <c r="A23" s="153" t="s">
        <v>71</v>
      </c>
      <c r="B23" s="101">
        <v>10.871534899094486</v>
      </c>
      <c r="C23" s="101">
        <v>18.575473982255467</v>
      </c>
      <c r="D23" s="101">
        <v>2.7806413592920767</v>
      </c>
      <c r="E23" s="101">
        <v>1.2921120990842518</v>
      </c>
      <c r="F23" s="101">
        <v>6.012744460123578</v>
      </c>
      <c r="G23" s="109">
        <f t="shared" si="0"/>
        <v>4.720632361039327</v>
      </c>
      <c r="H23" s="109">
        <f t="shared" si="1"/>
        <v>-15.79483262296339</v>
      </c>
      <c r="I23"/>
      <c r="J23" s="59"/>
      <c r="K23" s="59"/>
      <c r="L23" s="59"/>
      <c r="M23" s="111"/>
      <c r="N23" s="111"/>
      <c r="O23" s="111"/>
    </row>
    <row r="24" spans="1:15" ht="12.75">
      <c r="A24" s="153" t="s">
        <v>72</v>
      </c>
      <c r="B24" s="101">
        <v>12.314576235026138</v>
      </c>
      <c r="C24" s="101">
        <v>19.52001063539443</v>
      </c>
      <c r="D24" s="101">
        <v>5.298318960655758</v>
      </c>
      <c r="E24" s="101">
        <v>3.5250019576267797</v>
      </c>
      <c r="F24" s="101">
        <v>8.564205747304351</v>
      </c>
      <c r="G24" s="109">
        <f t="shared" si="0"/>
        <v>5.039203789677572</v>
      </c>
      <c r="H24" s="109">
        <f t="shared" si="1"/>
        <v>-14.221691674738674</v>
      </c>
      <c r="I24"/>
      <c r="J24" s="59"/>
      <c r="K24" s="59"/>
      <c r="L24" s="59"/>
      <c r="M24" s="111"/>
      <c r="N24" s="111"/>
      <c r="O24" s="111"/>
    </row>
    <row r="25" spans="1:15" ht="12.75">
      <c r="A25" s="153" t="s">
        <v>73</v>
      </c>
      <c r="B25" s="101">
        <v>13.63426521104064</v>
      </c>
      <c r="C25" s="101">
        <v>19.836339590646478</v>
      </c>
      <c r="D25" s="101">
        <v>8.15631438010444</v>
      </c>
      <c r="E25" s="101">
        <v>5.9578671998726</v>
      </c>
      <c r="F25" s="101">
        <v>11.479277741979521</v>
      </c>
      <c r="G25" s="109">
        <f t="shared" si="0"/>
        <v>5.5214105421069215</v>
      </c>
      <c r="H25" s="109">
        <f t="shared" si="1"/>
        <v>-11.680025210542038</v>
      </c>
      <c r="I25"/>
      <c r="J25" s="59"/>
      <c r="K25" s="59"/>
      <c r="L25" s="59"/>
      <c r="M25" s="111"/>
      <c r="N25" s="111"/>
      <c r="O25" s="111"/>
    </row>
    <row r="26" spans="1:15" ht="12.75">
      <c r="A26" s="153" t="s">
        <v>74</v>
      </c>
      <c r="B26" s="104">
        <v>0</v>
      </c>
      <c r="C26" s="104">
        <v>0</v>
      </c>
      <c r="D26" s="104">
        <v>0</v>
      </c>
      <c r="E26" s="104">
        <v>0</v>
      </c>
      <c r="F26" s="104">
        <v>0</v>
      </c>
      <c r="G26" s="104">
        <v>0</v>
      </c>
      <c r="H26" s="104">
        <v>0</v>
      </c>
      <c r="I26"/>
      <c r="M26" s="111"/>
      <c r="N26" s="111"/>
      <c r="O26" s="111"/>
    </row>
    <row r="27" spans="1:15" ht="12.75">
      <c r="A27" s="153" t="s">
        <v>75</v>
      </c>
      <c r="B27" s="104">
        <v>0</v>
      </c>
      <c r="C27" s="104">
        <v>0</v>
      </c>
      <c r="D27" s="104">
        <v>0</v>
      </c>
      <c r="E27" s="104">
        <v>0</v>
      </c>
      <c r="F27" s="104">
        <v>0</v>
      </c>
      <c r="G27" s="104">
        <v>0</v>
      </c>
      <c r="H27" s="104">
        <v>0</v>
      </c>
      <c r="I27"/>
      <c r="M27" s="111"/>
      <c r="N27" s="111"/>
      <c r="O27" s="111"/>
    </row>
    <row r="29" spans="1:10" ht="12.75">
      <c r="A29" s="131" t="s">
        <v>80</v>
      </c>
      <c r="B29" s="1"/>
      <c r="J29"/>
    </row>
    <row r="30" spans="1:7" s="7" customFormat="1" ht="11.25">
      <c r="A30" s="150" t="s">
        <v>79</v>
      </c>
      <c r="B30" s="6"/>
      <c r="C30" s="8"/>
      <c r="D30" s="8"/>
      <c r="E30" s="8"/>
      <c r="F30" s="8"/>
      <c r="G30" s="8"/>
    </row>
    <row r="31" spans="1:9" ht="33.75">
      <c r="A31" s="53"/>
      <c r="B31" s="132" t="s">
        <v>14</v>
      </c>
      <c r="C31" s="51" t="s">
        <v>8</v>
      </c>
      <c r="D31" s="51" t="s">
        <v>9</v>
      </c>
      <c r="E31" s="51">
        <v>40238</v>
      </c>
      <c r="F31" s="51">
        <v>40269</v>
      </c>
      <c r="G31" s="133" t="s">
        <v>15</v>
      </c>
      <c r="H31" s="133" t="s">
        <v>17</v>
      </c>
      <c r="I31"/>
    </row>
    <row r="32" spans="1:9" ht="12.75">
      <c r="A32" s="152" t="s">
        <v>51</v>
      </c>
      <c r="B32" s="67">
        <v>8.39687546697509</v>
      </c>
      <c r="C32" s="67">
        <v>14.435791768056056</v>
      </c>
      <c r="D32" s="67">
        <v>2.3872969507619546</v>
      </c>
      <c r="E32" s="67">
        <v>1.739463381982286</v>
      </c>
      <c r="F32" s="67">
        <v>3.2285389069458295</v>
      </c>
      <c r="G32" s="73">
        <f>F32-E32</f>
        <v>1.4890755249635435</v>
      </c>
      <c r="H32" s="73">
        <f>D32-C32</f>
        <v>-12.048494817294102</v>
      </c>
      <c r="I32"/>
    </row>
    <row r="33" spans="1:9" ht="12.75">
      <c r="A33" s="154" t="s">
        <v>81</v>
      </c>
      <c r="B33" s="31">
        <v>10.355201574313881</v>
      </c>
      <c r="C33" s="123">
        <v>14.543736481961096</v>
      </c>
      <c r="D33" s="31">
        <v>1.7</v>
      </c>
      <c r="E33" s="117">
        <v>1.7</v>
      </c>
      <c r="F33" s="31" t="s">
        <v>0</v>
      </c>
      <c r="G33" s="109" t="s">
        <v>0</v>
      </c>
      <c r="H33" s="109">
        <f>D33-C33</f>
        <v>-12.843736481961097</v>
      </c>
      <c r="I33"/>
    </row>
    <row r="34" spans="1:9" ht="12.75">
      <c r="A34" s="154" t="s">
        <v>82</v>
      </c>
      <c r="B34" s="31">
        <v>8.285242468130424</v>
      </c>
      <c r="C34" s="31">
        <v>14.3852985464988</v>
      </c>
      <c r="D34" s="31">
        <v>2.26366520633269</v>
      </c>
      <c r="E34" s="31">
        <v>1.759915556804319</v>
      </c>
      <c r="F34" s="31">
        <v>2.764014708962119</v>
      </c>
      <c r="G34" s="109">
        <f>F34-E34</f>
        <v>1.0040991521578002</v>
      </c>
      <c r="H34" s="109">
        <f>D34-C34</f>
        <v>-12.12163334016611</v>
      </c>
      <c r="I34"/>
    </row>
    <row r="35" spans="1:10" ht="12.75">
      <c r="A35" s="154" t="s">
        <v>83</v>
      </c>
      <c r="B35" s="31">
        <v>7.782029997651114</v>
      </c>
      <c r="C35" s="31">
        <v>13.127604415798414</v>
      </c>
      <c r="D35" s="31">
        <v>2.4334883101357914</v>
      </c>
      <c r="E35" s="31">
        <v>1.7</v>
      </c>
      <c r="F35" s="31">
        <v>3.2137685645910037</v>
      </c>
      <c r="G35" s="109">
        <f>F35-E35</f>
        <v>1.5137685645910037</v>
      </c>
      <c r="H35" s="109">
        <f>D35-C35</f>
        <v>-10.694116105662623</v>
      </c>
      <c r="I35"/>
      <c r="J35" s="2" t="s">
        <v>7</v>
      </c>
    </row>
    <row r="36" spans="1:9" ht="12.75">
      <c r="A36" s="154" t="s">
        <v>84</v>
      </c>
      <c r="B36" s="31">
        <v>5.328011709931716</v>
      </c>
      <c r="C36" s="117" t="s">
        <v>0</v>
      </c>
      <c r="D36" s="31" t="s">
        <v>0</v>
      </c>
      <c r="E36" s="117" t="s">
        <v>0</v>
      </c>
      <c r="F36" s="117" t="s">
        <v>0</v>
      </c>
      <c r="G36" s="109" t="s">
        <v>0</v>
      </c>
      <c r="H36" s="109" t="s">
        <v>0</v>
      </c>
      <c r="I36"/>
    </row>
    <row r="37" spans="1:9" ht="12.75">
      <c r="A37" s="154" t="s">
        <v>85</v>
      </c>
      <c r="B37" s="75" t="s">
        <v>0</v>
      </c>
      <c r="C37" s="117" t="s">
        <v>0</v>
      </c>
      <c r="D37" s="117" t="s">
        <v>0</v>
      </c>
      <c r="E37" s="117" t="s">
        <v>0</v>
      </c>
      <c r="F37" s="117" t="s">
        <v>0</v>
      </c>
      <c r="G37" s="109" t="s">
        <v>0</v>
      </c>
      <c r="H37" s="109" t="s">
        <v>0</v>
      </c>
      <c r="I37"/>
    </row>
    <row r="38" spans="1:9" ht="12.75">
      <c r="A38" s="154" t="s">
        <v>86</v>
      </c>
      <c r="B38" s="31">
        <v>7</v>
      </c>
      <c r="C38" s="117" t="s">
        <v>0</v>
      </c>
      <c r="D38" s="31">
        <v>3.8</v>
      </c>
      <c r="E38" s="117" t="s">
        <v>0</v>
      </c>
      <c r="F38" s="31">
        <v>3.8</v>
      </c>
      <c r="G38" s="109" t="s">
        <v>0</v>
      </c>
      <c r="H38" s="109" t="s">
        <v>0</v>
      </c>
      <c r="I38"/>
    </row>
    <row r="39" spans="1:9" ht="12.75">
      <c r="A39" s="154" t="s">
        <v>87</v>
      </c>
      <c r="B39" s="29" t="s">
        <v>0</v>
      </c>
      <c r="C39" s="117" t="s">
        <v>0</v>
      </c>
      <c r="D39" s="31" t="s">
        <v>0</v>
      </c>
      <c r="E39" s="117" t="s">
        <v>0</v>
      </c>
      <c r="F39" s="117" t="s">
        <v>0</v>
      </c>
      <c r="G39" s="109" t="s">
        <v>0</v>
      </c>
      <c r="H39" s="109" t="s">
        <v>0</v>
      </c>
      <c r="I39"/>
    </row>
    <row r="40" spans="1:9" ht="12.75">
      <c r="A40" s="154" t="s">
        <v>88</v>
      </c>
      <c r="B40" s="58" t="s">
        <v>0</v>
      </c>
      <c r="C40" s="117" t="s">
        <v>0</v>
      </c>
      <c r="D40" s="31" t="s">
        <v>0</v>
      </c>
      <c r="E40" s="117" t="s">
        <v>0</v>
      </c>
      <c r="F40" s="117" t="s">
        <v>0</v>
      </c>
      <c r="G40" s="109" t="s">
        <v>0</v>
      </c>
      <c r="H40" s="109" t="s">
        <v>0</v>
      </c>
      <c r="I40"/>
    </row>
    <row r="41" spans="1:9" ht="12.75">
      <c r="A41" s="152" t="s">
        <v>89</v>
      </c>
      <c r="B41" s="67">
        <v>7.8064080891404295</v>
      </c>
      <c r="C41" s="67">
        <v>12.73578868452402</v>
      </c>
      <c r="D41" s="118">
        <v>4.307228915662651</v>
      </c>
      <c r="E41" s="118" t="s">
        <v>0</v>
      </c>
      <c r="F41" s="118">
        <v>4.307228915662651</v>
      </c>
      <c r="G41" s="73" t="s">
        <v>0</v>
      </c>
      <c r="H41" s="73">
        <f>D41-C41</f>
        <v>-8.42855976886137</v>
      </c>
      <c r="I41"/>
    </row>
    <row r="42" spans="1:9" ht="12.75">
      <c r="A42" s="154" t="s">
        <v>81</v>
      </c>
      <c r="B42" s="31">
        <v>11.625</v>
      </c>
      <c r="C42" s="31">
        <v>14.5</v>
      </c>
      <c r="D42" s="31" t="s">
        <v>0</v>
      </c>
      <c r="E42" s="117" t="s">
        <v>0</v>
      </c>
      <c r="F42" s="117" t="s">
        <v>0</v>
      </c>
      <c r="G42" s="109" t="s">
        <v>0</v>
      </c>
      <c r="H42" s="109" t="s">
        <v>0</v>
      </c>
      <c r="I42"/>
    </row>
    <row r="43" spans="1:9" ht="12.75">
      <c r="A43" s="154" t="s">
        <v>82</v>
      </c>
      <c r="B43" s="31">
        <v>9.133678045368345</v>
      </c>
      <c r="C43" s="31">
        <v>12.829600323456688</v>
      </c>
      <c r="D43" s="31">
        <v>4.307228915662651</v>
      </c>
      <c r="E43" s="117" t="s">
        <v>0</v>
      </c>
      <c r="F43" s="31">
        <v>4.307228915662651</v>
      </c>
      <c r="G43" s="109" t="s">
        <v>0</v>
      </c>
      <c r="H43" s="109">
        <f>D43-C43</f>
        <v>-8.522371407794036</v>
      </c>
      <c r="I43"/>
    </row>
    <row r="44" spans="1:9" ht="12.75">
      <c r="A44" s="154" t="s">
        <v>83</v>
      </c>
      <c r="B44" s="31">
        <v>7.806818181818182</v>
      </c>
      <c r="C44" s="31">
        <v>11.25</v>
      </c>
      <c r="D44" s="31" t="s">
        <v>0</v>
      </c>
      <c r="E44" s="117" t="s">
        <v>0</v>
      </c>
      <c r="F44" s="117" t="s">
        <v>0</v>
      </c>
      <c r="G44" s="109" t="s">
        <v>0</v>
      </c>
      <c r="H44" s="109" t="s">
        <v>0</v>
      </c>
      <c r="I44"/>
    </row>
    <row r="45" spans="1:9" ht="12.75">
      <c r="A45" s="154" t="s">
        <v>84</v>
      </c>
      <c r="B45" s="31">
        <v>3.9</v>
      </c>
      <c r="C45" s="31">
        <v>5</v>
      </c>
      <c r="D45" s="31" t="s">
        <v>0</v>
      </c>
      <c r="E45" s="117" t="s">
        <v>0</v>
      </c>
      <c r="F45" s="117" t="s">
        <v>0</v>
      </c>
      <c r="G45" s="109" t="s">
        <v>0</v>
      </c>
      <c r="H45" s="109" t="s">
        <v>0</v>
      </c>
      <c r="I45"/>
    </row>
    <row r="46" spans="1:9" ht="12.75">
      <c r="A46" s="154" t="s">
        <v>85</v>
      </c>
      <c r="B46" s="31">
        <v>13</v>
      </c>
      <c r="C46" s="31">
        <v>13</v>
      </c>
      <c r="D46" s="31" t="s">
        <v>0</v>
      </c>
      <c r="E46" s="117" t="s">
        <v>0</v>
      </c>
      <c r="F46" s="117" t="s">
        <v>0</v>
      </c>
      <c r="G46" s="109" t="s">
        <v>0</v>
      </c>
      <c r="H46" s="109" t="s">
        <v>0</v>
      </c>
      <c r="I46"/>
    </row>
    <row r="47" spans="1:9" ht="12.75">
      <c r="A47" s="154" t="s">
        <v>86</v>
      </c>
      <c r="B47" s="31">
        <v>5.5</v>
      </c>
      <c r="C47" s="31">
        <v>5.5</v>
      </c>
      <c r="D47" s="31" t="s">
        <v>0</v>
      </c>
      <c r="E47" s="117" t="s">
        <v>0</v>
      </c>
      <c r="F47" s="117" t="s">
        <v>0</v>
      </c>
      <c r="G47" s="109" t="s">
        <v>0</v>
      </c>
      <c r="H47" s="109" t="s">
        <v>0</v>
      </c>
      <c r="I47"/>
    </row>
    <row r="48" spans="1:9" ht="12.75">
      <c r="A48" s="154" t="s">
        <v>87</v>
      </c>
      <c r="B48" s="31">
        <v>4.666666666666667</v>
      </c>
      <c r="C48" s="31">
        <v>5.5</v>
      </c>
      <c r="D48" s="31" t="s">
        <v>0</v>
      </c>
      <c r="E48" s="117" t="s">
        <v>0</v>
      </c>
      <c r="F48" s="117" t="s">
        <v>0</v>
      </c>
      <c r="G48" s="109" t="s">
        <v>0</v>
      </c>
      <c r="H48" s="109" t="s">
        <v>0</v>
      </c>
      <c r="I48"/>
    </row>
    <row r="49" spans="1:9" ht="12.75">
      <c r="A49" s="154" t="s">
        <v>88</v>
      </c>
      <c r="B49" s="29" t="s">
        <v>0</v>
      </c>
      <c r="C49" s="31" t="s">
        <v>0</v>
      </c>
      <c r="D49" s="31" t="s">
        <v>0</v>
      </c>
      <c r="E49" s="117" t="s">
        <v>0</v>
      </c>
      <c r="F49" s="117" t="s">
        <v>0</v>
      </c>
      <c r="G49" s="109" t="s">
        <v>0</v>
      </c>
      <c r="H49" s="109" t="s">
        <v>0</v>
      </c>
      <c r="I49"/>
    </row>
    <row r="50" spans="1:9" ht="22.5">
      <c r="A50" s="152" t="s">
        <v>90</v>
      </c>
      <c r="B50" s="68">
        <v>5.9582877583396225</v>
      </c>
      <c r="C50" s="68">
        <v>6.923323989980984</v>
      </c>
      <c r="D50" s="118">
        <v>2.31655692508268</v>
      </c>
      <c r="E50" s="118" t="s">
        <v>0</v>
      </c>
      <c r="F50" s="118">
        <v>3.6331138501653597</v>
      </c>
      <c r="G50" s="73" t="s">
        <v>0</v>
      </c>
      <c r="H50" s="73">
        <f>D50-C50</f>
        <v>-4.606767064898304</v>
      </c>
      <c r="I50"/>
    </row>
    <row r="51" spans="1:9" ht="12.75">
      <c r="A51" s="154" t="s">
        <v>81</v>
      </c>
      <c r="B51" s="40">
        <v>3.8</v>
      </c>
      <c r="C51" s="40" t="s">
        <v>0</v>
      </c>
      <c r="D51" s="40" t="s">
        <v>0</v>
      </c>
      <c r="E51" s="31" t="s">
        <v>0</v>
      </c>
      <c r="F51" s="31" t="s">
        <v>0</v>
      </c>
      <c r="G51" s="109" t="s">
        <v>0</v>
      </c>
      <c r="H51" s="109" t="s">
        <v>0</v>
      </c>
      <c r="I51"/>
    </row>
    <row r="52" spans="1:9" ht="12.75">
      <c r="A52" s="154" t="s">
        <v>82</v>
      </c>
      <c r="B52" s="40">
        <v>6.3</v>
      </c>
      <c r="C52" s="40" t="s">
        <v>0</v>
      </c>
      <c r="D52" s="31">
        <v>2.33169729047224</v>
      </c>
      <c r="E52" s="31" t="s">
        <v>0</v>
      </c>
      <c r="F52" s="31">
        <v>3.663394580944481</v>
      </c>
      <c r="G52" s="109" t="s">
        <v>0</v>
      </c>
      <c r="H52" s="109" t="s">
        <v>0</v>
      </c>
      <c r="I52"/>
    </row>
    <row r="53" spans="1:9" ht="12.75">
      <c r="A53" s="154" t="s">
        <v>83</v>
      </c>
      <c r="B53" s="40">
        <v>1.8</v>
      </c>
      <c r="C53" s="40" t="s">
        <v>0</v>
      </c>
      <c r="D53" s="31" t="s">
        <v>0</v>
      </c>
      <c r="E53" s="31" t="s">
        <v>0</v>
      </c>
      <c r="F53" s="31" t="s">
        <v>0</v>
      </c>
      <c r="G53" s="109" t="s">
        <v>0</v>
      </c>
      <c r="H53" s="109" t="s">
        <v>0</v>
      </c>
      <c r="I53"/>
    </row>
    <row r="54" spans="1:9" ht="12.75">
      <c r="A54" s="154" t="s">
        <v>84</v>
      </c>
      <c r="B54" s="40">
        <v>4.325</v>
      </c>
      <c r="C54" s="40">
        <v>4.1</v>
      </c>
      <c r="D54" s="31" t="s">
        <v>0</v>
      </c>
      <c r="E54" s="31" t="s">
        <v>0</v>
      </c>
      <c r="F54" s="31" t="s">
        <v>0</v>
      </c>
      <c r="G54" s="109" t="s">
        <v>0</v>
      </c>
      <c r="H54" s="109" t="s">
        <v>0</v>
      </c>
      <c r="I54"/>
    </row>
    <row r="55" spans="1:9" ht="12.75">
      <c r="A55" s="154" t="s">
        <v>85</v>
      </c>
      <c r="B55" s="40" t="s">
        <v>0</v>
      </c>
      <c r="C55" s="40" t="s">
        <v>0</v>
      </c>
      <c r="D55" s="31">
        <v>3.5</v>
      </c>
      <c r="E55" s="31" t="s">
        <v>0</v>
      </c>
      <c r="F55" s="31">
        <v>3.5</v>
      </c>
      <c r="G55" s="109" t="s">
        <v>0</v>
      </c>
      <c r="H55" s="109" t="s">
        <v>0</v>
      </c>
      <c r="I55"/>
    </row>
    <row r="56" spans="1:9" ht="12.75">
      <c r="A56" s="154" t="s">
        <v>86</v>
      </c>
      <c r="B56" s="29" t="s">
        <v>0</v>
      </c>
      <c r="C56" s="40" t="s">
        <v>0</v>
      </c>
      <c r="D56" s="31" t="s">
        <v>0</v>
      </c>
      <c r="E56" s="31" t="s">
        <v>0</v>
      </c>
      <c r="F56" s="31" t="s">
        <v>0</v>
      </c>
      <c r="G56" s="109" t="s">
        <v>0</v>
      </c>
      <c r="H56" s="109" t="s">
        <v>0</v>
      </c>
      <c r="I56"/>
    </row>
    <row r="57" spans="1:9" ht="12.75">
      <c r="A57" s="154" t="s">
        <v>87</v>
      </c>
      <c r="B57" s="31">
        <v>9.708467208138764</v>
      </c>
      <c r="C57" s="31">
        <v>10.444622944185019</v>
      </c>
      <c r="D57" s="31" t="s">
        <v>0</v>
      </c>
      <c r="E57" s="31" t="s">
        <v>0</v>
      </c>
      <c r="F57" s="31" t="s">
        <v>0</v>
      </c>
      <c r="G57" s="109" t="s">
        <v>0</v>
      </c>
      <c r="H57" s="109" t="s">
        <v>0</v>
      </c>
      <c r="I57"/>
    </row>
    <row r="58" spans="1:9" ht="12.75">
      <c r="A58" s="154" t="s">
        <v>88</v>
      </c>
      <c r="B58" s="29" t="s">
        <v>0</v>
      </c>
      <c r="C58" s="40" t="s">
        <v>0</v>
      </c>
      <c r="D58" s="31" t="s">
        <v>0</v>
      </c>
      <c r="E58" s="31" t="s">
        <v>0</v>
      </c>
      <c r="F58" s="31" t="s">
        <v>0</v>
      </c>
      <c r="G58" s="109" t="s">
        <v>0</v>
      </c>
      <c r="H58" s="109" t="s">
        <v>0</v>
      </c>
      <c r="I58"/>
    </row>
  </sheetData>
  <sheetProtection/>
  <printOptions/>
  <pageMargins left="0.75" right="0.25" top="0.65" bottom="0.23" header="0.58" footer="0.2"/>
  <pageSetup fitToHeight="1" fitToWidth="1" horizontalDpi="600" verticalDpi="600" orientation="portrait" paperSize="9" scale="8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2"/>
  <sheetViews>
    <sheetView zoomScalePageLayoutView="0" workbookViewId="0" topLeftCell="A4">
      <selection activeCell="A55" sqref="A55:A67"/>
    </sheetView>
  </sheetViews>
  <sheetFormatPr defaultColWidth="9.00390625" defaultRowHeight="12.75"/>
  <cols>
    <col min="1" max="1" width="28.375" style="2" customWidth="1"/>
    <col min="2" max="8" width="9.875" style="2" customWidth="1"/>
    <col min="9" max="9" width="11.125" style="0" customWidth="1"/>
    <col min="10" max="10" width="20.625" style="2" customWidth="1"/>
    <col min="11" max="11" width="10.25390625" style="2" customWidth="1"/>
    <col min="12" max="16384" width="9.125" style="2" customWidth="1"/>
  </cols>
  <sheetData>
    <row r="1" spans="1:2" ht="12.75">
      <c r="A1" s="131" t="s">
        <v>91</v>
      </c>
      <c r="B1" s="1"/>
    </row>
    <row r="2" spans="1:6" s="7" customFormat="1" ht="11.25">
      <c r="A2" s="150" t="s">
        <v>5</v>
      </c>
      <c r="B2" s="6"/>
      <c r="C2" s="8"/>
      <c r="D2" s="8"/>
      <c r="E2" s="8"/>
      <c r="F2" s="8"/>
    </row>
    <row r="3" spans="1:8" ht="33.75">
      <c r="A3" s="53"/>
      <c r="B3" s="132" t="s">
        <v>14</v>
      </c>
      <c r="C3" s="51" t="s">
        <v>8</v>
      </c>
      <c r="D3" s="51" t="s">
        <v>9</v>
      </c>
      <c r="E3" s="51">
        <v>40238</v>
      </c>
      <c r="F3" s="51">
        <v>40269</v>
      </c>
      <c r="G3" s="133" t="s">
        <v>15</v>
      </c>
      <c r="H3" s="133" t="s">
        <v>17</v>
      </c>
    </row>
    <row r="4" spans="1:10" ht="11.25">
      <c r="A4" s="152" t="s">
        <v>92</v>
      </c>
      <c r="B4" s="17">
        <f>B5+B14+B23</f>
        <v>11617.882800000001</v>
      </c>
      <c r="C4" s="17">
        <f>C5+C14+C23</f>
        <v>5539.346600000001</v>
      </c>
      <c r="D4" s="17">
        <f>D5+D23+D14</f>
        <v>1939.5672</v>
      </c>
      <c r="E4" s="17">
        <f>E5</f>
        <v>420.3996</v>
      </c>
      <c r="F4" s="17">
        <f>F5+F14+F23</f>
        <v>647.7731</v>
      </c>
      <c r="G4" s="73">
        <f>F4-E4</f>
        <v>227.37349999999998</v>
      </c>
      <c r="H4" s="73">
        <f>D4-C4</f>
        <v>-3599.779400000001</v>
      </c>
      <c r="I4" s="17"/>
      <c r="J4" s="12"/>
    </row>
    <row r="5" spans="1:10" ht="11.25">
      <c r="A5" s="155" t="s">
        <v>93</v>
      </c>
      <c r="B5" s="65">
        <v>8713.051300000001</v>
      </c>
      <c r="C5" s="65">
        <v>3582.1884</v>
      </c>
      <c r="D5" s="65">
        <v>1813.0064</v>
      </c>
      <c r="E5" s="65">
        <v>420.3996</v>
      </c>
      <c r="F5" s="65">
        <v>522.6676</v>
      </c>
      <c r="G5" s="73">
        <f>F5-E5</f>
        <v>102.26799999999997</v>
      </c>
      <c r="H5" s="73">
        <f>D5-C5</f>
        <v>-1769.182</v>
      </c>
      <c r="I5" s="65"/>
      <c r="J5" s="12"/>
    </row>
    <row r="6" spans="1:10" ht="11.25">
      <c r="A6" s="154" t="s">
        <v>81</v>
      </c>
      <c r="B6" s="63">
        <v>308.02290000000005</v>
      </c>
      <c r="C6" s="63">
        <v>236.1331</v>
      </c>
      <c r="D6" s="63">
        <v>27.813</v>
      </c>
      <c r="E6" s="63">
        <v>27.813</v>
      </c>
      <c r="F6" s="63" t="s">
        <v>0</v>
      </c>
      <c r="G6" s="109">
        <f>-E6</f>
        <v>-27.813</v>
      </c>
      <c r="H6" s="109">
        <f>D6-C6</f>
        <v>-208.32010000000002</v>
      </c>
      <c r="I6" s="63"/>
      <c r="J6" s="12"/>
    </row>
    <row r="7" spans="1:10" ht="11.25">
      <c r="A7" s="154" t="s">
        <v>82</v>
      </c>
      <c r="B7" s="63">
        <v>6411.6551</v>
      </c>
      <c r="C7" s="63">
        <v>2908.4267</v>
      </c>
      <c r="D7" s="63">
        <v>1237.5598</v>
      </c>
      <c r="E7" s="63">
        <v>276.8962</v>
      </c>
      <c r="F7" s="63">
        <v>243.525</v>
      </c>
      <c r="G7" s="109">
        <f>F7-E7</f>
        <v>-33.371200000000016</v>
      </c>
      <c r="H7" s="109">
        <f>D7-C7</f>
        <v>-1670.8669</v>
      </c>
      <c r="I7" s="63"/>
      <c r="J7" s="12"/>
    </row>
    <row r="8" spans="1:10" ht="11.25">
      <c r="A8" s="154" t="s">
        <v>94</v>
      </c>
      <c r="B8" s="63">
        <v>1338.1281999999999</v>
      </c>
      <c r="C8" s="63">
        <v>437.6286</v>
      </c>
      <c r="D8" s="63">
        <v>347.6336</v>
      </c>
      <c r="E8" s="63">
        <v>115.6904</v>
      </c>
      <c r="F8" s="63">
        <v>79.1426</v>
      </c>
      <c r="G8" s="109">
        <f>F8-E8</f>
        <v>-36.547799999999995</v>
      </c>
      <c r="H8" s="109">
        <f>D8-C8</f>
        <v>-89.995</v>
      </c>
      <c r="I8" s="63"/>
      <c r="J8" s="12"/>
    </row>
    <row r="9" spans="1:10" ht="11.25">
      <c r="A9" s="154" t="s">
        <v>95</v>
      </c>
      <c r="B9" s="63">
        <v>605.2288000000001</v>
      </c>
      <c r="C9" s="63" t="s">
        <v>0</v>
      </c>
      <c r="D9" s="63" t="s">
        <v>0</v>
      </c>
      <c r="E9" s="63" t="s">
        <v>0</v>
      </c>
      <c r="F9" s="63" t="s">
        <v>0</v>
      </c>
      <c r="G9" s="109" t="s">
        <v>0</v>
      </c>
      <c r="H9" s="109" t="s">
        <v>0</v>
      </c>
      <c r="I9" s="63"/>
      <c r="J9" s="12"/>
    </row>
    <row r="10" spans="1:10" ht="11.25">
      <c r="A10" s="154" t="s">
        <v>96</v>
      </c>
      <c r="B10" s="63" t="s">
        <v>0</v>
      </c>
      <c r="C10" s="63" t="s">
        <v>0</v>
      </c>
      <c r="D10" s="63" t="s">
        <v>0</v>
      </c>
      <c r="E10" s="63" t="s">
        <v>0</v>
      </c>
      <c r="F10" s="63" t="s">
        <v>0</v>
      </c>
      <c r="G10" s="109" t="s">
        <v>0</v>
      </c>
      <c r="H10" s="109" t="s">
        <v>0</v>
      </c>
      <c r="I10" s="63"/>
      <c r="J10" s="12"/>
    </row>
    <row r="11" spans="1:10" ht="11.25">
      <c r="A11" s="154" t="s">
        <v>97</v>
      </c>
      <c r="B11" s="63">
        <v>50.0163</v>
      </c>
      <c r="C11" s="63" t="s">
        <v>0</v>
      </c>
      <c r="D11" s="63">
        <v>200</v>
      </c>
      <c r="E11" s="63" t="s">
        <v>0</v>
      </c>
      <c r="F11" s="63">
        <v>200</v>
      </c>
      <c r="G11" s="109">
        <f>F11</f>
        <v>200</v>
      </c>
      <c r="H11" s="109" t="s">
        <v>0</v>
      </c>
      <c r="I11" s="63"/>
      <c r="J11" s="12"/>
    </row>
    <row r="12" spans="1:10" ht="11.25">
      <c r="A12" s="154" t="s">
        <v>98</v>
      </c>
      <c r="B12" s="63" t="s">
        <v>0</v>
      </c>
      <c r="C12" s="63" t="s">
        <v>0</v>
      </c>
      <c r="D12" s="63" t="s">
        <v>0</v>
      </c>
      <c r="E12" s="63" t="s">
        <v>0</v>
      </c>
      <c r="F12" s="63" t="s">
        <v>0</v>
      </c>
      <c r="G12" s="109" t="s">
        <v>0</v>
      </c>
      <c r="H12" s="109" t="s">
        <v>0</v>
      </c>
      <c r="I12" s="63"/>
      <c r="J12" s="12"/>
    </row>
    <row r="13" spans="1:10" ht="11.25">
      <c r="A13" s="154" t="s">
        <v>99</v>
      </c>
      <c r="B13" s="63" t="s">
        <v>0</v>
      </c>
      <c r="C13" s="63" t="s">
        <v>0</v>
      </c>
      <c r="D13" s="63" t="s">
        <v>0</v>
      </c>
      <c r="E13" s="63" t="s">
        <v>0</v>
      </c>
      <c r="F13" s="63" t="s">
        <v>0</v>
      </c>
      <c r="G13" s="109" t="s">
        <v>0</v>
      </c>
      <c r="H13" s="109" t="s">
        <v>0</v>
      </c>
      <c r="I13" s="17"/>
      <c r="J13" s="12"/>
    </row>
    <row r="14" spans="1:10" ht="22.5">
      <c r="A14" s="155" t="s">
        <v>100</v>
      </c>
      <c r="B14" s="65">
        <v>2193.655</v>
      </c>
      <c r="C14" s="65">
        <v>1460.43</v>
      </c>
      <c r="D14" s="65">
        <v>41.5</v>
      </c>
      <c r="E14" s="66" t="s">
        <v>0</v>
      </c>
      <c r="F14" s="73">
        <v>41.5</v>
      </c>
      <c r="G14" s="73">
        <f>F14</f>
        <v>41.5</v>
      </c>
      <c r="H14" s="73">
        <f>D14-C14</f>
        <v>-1418.93</v>
      </c>
      <c r="I14" s="65"/>
      <c r="J14" s="12"/>
    </row>
    <row r="15" spans="1:10" ht="11.25">
      <c r="A15" s="154" t="s">
        <v>81</v>
      </c>
      <c r="B15" s="63">
        <v>179.4</v>
      </c>
      <c r="C15" s="63">
        <v>162</v>
      </c>
      <c r="D15" s="63" t="s">
        <v>0</v>
      </c>
      <c r="E15" s="64" t="s">
        <v>0</v>
      </c>
      <c r="F15" s="64" t="s">
        <v>0</v>
      </c>
      <c r="G15" s="109" t="s">
        <v>0</v>
      </c>
      <c r="H15" s="109" t="s">
        <v>0</v>
      </c>
      <c r="I15" s="63"/>
      <c r="J15" s="12"/>
    </row>
    <row r="16" spans="1:10" ht="11.25">
      <c r="A16" s="154" t="s">
        <v>82</v>
      </c>
      <c r="B16" s="63">
        <v>1687.83</v>
      </c>
      <c r="C16" s="63">
        <v>1137.83</v>
      </c>
      <c r="D16" s="124">
        <v>41.5</v>
      </c>
      <c r="E16" s="64" t="s">
        <v>0</v>
      </c>
      <c r="F16" s="63">
        <v>41.5</v>
      </c>
      <c r="G16" s="109">
        <f>F16</f>
        <v>41.5</v>
      </c>
      <c r="H16" s="109">
        <f>D16-C16</f>
        <v>-1096.33</v>
      </c>
      <c r="I16" s="63"/>
      <c r="J16" s="12"/>
    </row>
    <row r="17" spans="1:10" ht="11.25">
      <c r="A17" s="154" t="s">
        <v>94</v>
      </c>
      <c r="B17" s="63">
        <v>156.75</v>
      </c>
      <c r="C17" s="63">
        <v>80</v>
      </c>
      <c r="D17" s="124" t="s">
        <v>0</v>
      </c>
      <c r="E17" s="64" t="s">
        <v>0</v>
      </c>
      <c r="F17" s="64" t="s">
        <v>0</v>
      </c>
      <c r="G17" s="109" t="s">
        <v>0</v>
      </c>
      <c r="H17" s="109" t="s">
        <v>0</v>
      </c>
      <c r="I17" s="63"/>
      <c r="J17" s="12"/>
    </row>
    <row r="18" spans="1:10" ht="11.25">
      <c r="A18" s="154" t="s">
        <v>95</v>
      </c>
      <c r="B18" s="63">
        <v>56</v>
      </c>
      <c r="C18" s="63">
        <v>6</v>
      </c>
      <c r="D18" s="63" t="s">
        <v>0</v>
      </c>
      <c r="E18" s="64" t="s">
        <v>0</v>
      </c>
      <c r="F18" s="64" t="s">
        <v>0</v>
      </c>
      <c r="G18" s="109" t="s">
        <v>0</v>
      </c>
      <c r="H18" s="109" t="s">
        <v>0</v>
      </c>
      <c r="I18" s="63"/>
      <c r="J18" s="12"/>
    </row>
    <row r="19" spans="1:10" ht="11.25">
      <c r="A19" s="154" t="s">
        <v>96</v>
      </c>
      <c r="B19" s="63">
        <v>20</v>
      </c>
      <c r="C19" s="63">
        <v>20</v>
      </c>
      <c r="D19" s="124" t="s">
        <v>0</v>
      </c>
      <c r="E19" s="64" t="s">
        <v>0</v>
      </c>
      <c r="F19" s="64" t="s">
        <v>0</v>
      </c>
      <c r="G19" s="109" t="s">
        <v>0</v>
      </c>
      <c r="H19" s="109" t="s">
        <v>0</v>
      </c>
      <c r="I19" s="63"/>
      <c r="J19" s="12"/>
    </row>
    <row r="20" spans="1:10" ht="11.25">
      <c r="A20" s="154" t="s">
        <v>97</v>
      </c>
      <c r="B20" s="63">
        <v>10.5</v>
      </c>
      <c r="C20" s="63">
        <v>10.5</v>
      </c>
      <c r="D20" s="124" t="s">
        <v>0</v>
      </c>
      <c r="E20" s="64" t="s">
        <v>0</v>
      </c>
      <c r="F20" s="64" t="s">
        <v>0</v>
      </c>
      <c r="G20" s="109" t="s">
        <v>0</v>
      </c>
      <c r="H20" s="109" t="s">
        <v>0</v>
      </c>
      <c r="I20" s="63"/>
      <c r="J20" s="12"/>
    </row>
    <row r="21" spans="1:10" ht="11.25">
      <c r="A21" s="154" t="s">
        <v>98</v>
      </c>
      <c r="B21" s="63">
        <v>83.175</v>
      </c>
      <c r="C21" s="63">
        <v>44.1</v>
      </c>
      <c r="D21" s="63" t="s">
        <v>0</v>
      </c>
      <c r="E21" s="64" t="s">
        <v>0</v>
      </c>
      <c r="F21" s="64" t="s">
        <v>0</v>
      </c>
      <c r="G21" s="109" t="s">
        <v>0</v>
      </c>
      <c r="H21" s="109" t="s">
        <v>0</v>
      </c>
      <c r="I21" s="63"/>
      <c r="J21" s="12"/>
    </row>
    <row r="22" spans="1:10" ht="11.25">
      <c r="A22" s="154" t="s">
        <v>99</v>
      </c>
      <c r="B22" s="63" t="s">
        <v>0</v>
      </c>
      <c r="C22" s="63" t="s">
        <v>0</v>
      </c>
      <c r="D22" s="63" t="s">
        <v>0</v>
      </c>
      <c r="E22" s="64" t="s">
        <v>0</v>
      </c>
      <c r="F22" s="64" t="s">
        <v>0</v>
      </c>
      <c r="G22" s="109" t="s">
        <v>0</v>
      </c>
      <c r="H22" s="109" t="s">
        <v>0</v>
      </c>
      <c r="I22" s="63"/>
      <c r="J22" s="12"/>
    </row>
    <row r="23" spans="1:10" ht="22.5">
      <c r="A23" s="155" t="s">
        <v>101</v>
      </c>
      <c r="B23" s="65">
        <v>711.1765</v>
      </c>
      <c r="C23" s="65">
        <v>496.7282</v>
      </c>
      <c r="D23" s="65">
        <v>85.0608</v>
      </c>
      <c r="E23" s="66" t="s">
        <v>0</v>
      </c>
      <c r="F23" s="73">
        <v>83.6055</v>
      </c>
      <c r="G23" s="73">
        <f>F23</f>
        <v>83.6055</v>
      </c>
      <c r="H23" s="73">
        <f>D23-C23</f>
        <v>-411.66740000000004</v>
      </c>
      <c r="I23" s="66"/>
      <c r="J23" s="12"/>
    </row>
    <row r="24" spans="1:8" ht="12.75">
      <c r="A24" s="154" t="s">
        <v>81</v>
      </c>
      <c r="B24" s="63">
        <v>61.081</v>
      </c>
      <c r="C24" s="63" t="s">
        <v>0</v>
      </c>
      <c r="D24" s="63" t="s">
        <v>0</v>
      </c>
      <c r="E24" s="64" t="s">
        <v>0</v>
      </c>
      <c r="F24" s="64" t="s">
        <v>0</v>
      </c>
      <c r="G24" s="64" t="s">
        <v>0</v>
      </c>
      <c r="H24" s="64" t="s">
        <v>0</v>
      </c>
    </row>
    <row r="25" spans="1:8" ht="12.75">
      <c r="A25" s="154" t="s">
        <v>82</v>
      </c>
      <c r="B25" s="63">
        <v>75</v>
      </c>
      <c r="C25" s="63" t="s">
        <v>0</v>
      </c>
      <c r="D25" s="63">
        <v>69.5668</v>
      </c>
      <c r="E25" s="64" t="s">
        <v>0</v>
      </c>
      <c r="F25" s="63">
        <v>68.1115</v>
      </c>
      <c r="G25" s="109">
        <f>F25</f>
        <v>68.1115</v>
      </c>
      <c r="H25" s="109" t="s">
        <v>0</v>
      </c>
    </row>
    <row r="26" spans="1:8" ht="12.75">
      <c r="A26" s="154" t="s">
        <v>94</v>
      </c>
      <c r="B26" s="63">
        <v>43.5829</v>
      </c>
      <c r="C26" s="63" t="s">
        <v>0</v>
      </c>
      <c r="D26" s="63" t="s">
        <v>0</v>
      </c>
      <c r="E26" s="64" t="s">
        <v>0</v>
      </c>
      <c r="F26" s="64" t="s">
        <v>0</v>
      </c>
      <c r="G26" s="64" t="s">
        <v>0</v>
      </c>
      <c r="H26" s="64" t="s">
        <v>0</v>
      </c>
    </row>
    <row r="27" spans="1:8" ht="12.75">
      <c r="A27" s="154" t="s">
        <v>95</v>
      </c>
      <c r="B27" s="63">
        <v>291.9773</v>
      </c>
      <c r="C27" s="63">
        <v>279.0791</v>
      </c>
      <c r="D27" s="63" t="s">
        <v>0</v>
      </c>
      <c r="E27" s="64" t="s">
        <v>0</v>
      </c>
      <c r="F27" s="64" t="s">
        <v>0</v>
      </c>
      <c r="G27" s="64" t="s">
        <v>0</v>
      </c>
      <c r="H27" s="64" t="s">
        <v>0</v>
      </c>
    </row>
    <row r="28" spans="1:8" ht="12.75">
      <c r="A28" s="154" t="s">
        <v>96</v>
      </c>
      <c r="B28" s="64" t="s">
        <v>0</v>
      </c>
      <c r="C28" s="63" t="s">
        <v>0</v>
      </c>
      <c r="D28" s="63">
        <v>15.494</v>
      </c>
      <c r="E28" s="64" t="s">
        <v>0</v>
      </c>
      <c r="F28" s="63">
        <v>15.494</v>
      </c>
      <c r="G28" s="109">
        <f>F28</f>
        <v>15.494</v>
      </c>
      <c r="H28" s="64" t="s">
        <v>0</v>
      </c>
    </row>
    <row r="29" spans="1:8" ht="12.75">
      <c r="A29" s="154" t="s">
        <v>97</v>
      </c>
      <c r="B29" s="64" t="s">
        <v>0</v>
      </c>
      <c r="C29" s="63" t="s">
        <v>0</v>
      </c>
      <c r="D29" s="63" t="s">
        <v>0</v>
      </c>
      <c r="E29" s="64" t="s">
        <v>0</v>
      </c>
      <c r="F29" s="64" t="s">
        <v>0</v>
      </c>
      <c r="G29" s="64" t="s">
        <v>0</v>
      </c>
      <c r="H29" s="64" t="s">
        <v>0</v>
      </c>
    </row>
    <row r="30" spans="1:8" ht="12.75">
      <c r="A30" s="154" t="s">
        <v>98</v>
      </c>
      <c r="B30" s="63">
        <v>239.53529999999998</v>
      </c>
      <c r="C30" s="63">
        <v>217.6491</v>
      </c>
      <c r="D30" s="63" t="s">
        <v>0</v>
      </c>
      <c r="E30" s="64" t="s">
        <v>0</v>
      </c>
      <c r="F30" s="64" t="s">
        <v>0</v>
      </c>
      <c r="G30" s="64" t="s">
        <v>0</v>
      </c>
      <c r="H30" s="64" t="s">
        <v>0</v>
      </c>
    </row>
    <row r="31" spans="1:8" ht="12.75">
      <c r="A31" s="154" t="s">
        <v>99</v>
      </c>
      <c r="B31" s="64" t="s">
        <v>0</v>
      </c>
      <c r="C31" s="63" t="s">
        <v>0</v>
      </c>
      <c r="D31" s="63" t="s">
        <v>0</v>
      </c>
      <c r="E31" s="64" t="s">
        <v>0</v>
      </c>
      <c r="F31" s="64" t="s">
        <v>0</v>
      </c>
      <c r="G31" s="64" t="s">
        <v>0</v>
      </c>
      <c r="H31" s="64" t="s">
        <v>0</v>
      </c>
    </row>
    <row r="33" spans="1:9" ht="12.75">
      <c r="A33" s="131" t="s">
        <v>102</v>
      </c>
      <c r="G33" s="12"/>
      <c r="I33" s="2"/>
    </row>
    <row r="34" spans="1:9" ht="11.25">
      <c r="A34" s="135" t="s">
        <v>1</v>
      </c>
      <c r="G34" s="12"/>
      <c r="I34" s="2"/>
    </row>
    <row r="35" spans="1:9" ht="33.75">
      <c r="A35" s="56"/>
      <c r="B35" s="54">
        <v>39814</v>
      </c>
      <c r="C35" s="54">
        <v>39904</v>
      </c>
      <c r="D35" s="54">
        <v>39934</v>
      </c>
      <c r="E35" s="54">
        <v>40179</v>
      </c>
      <c r="F35" s="54">
        <v>40269</v>
      </c>
      <c r="G35" s="54">
        <v>40299</v>
      </c>
      <c r="H35" s="133" t="s">
        <v>15</v>
      </c>
      <c r="I35" s="133" t="s">
        <v>16</v>
      </c>
    </row>
    <row r="36" spans="1:13" ht="11.25">
      <c r="A36" s="156" t="s">
        <v>103</v>
      </c>
      <c r="B36" s="17">
        <v>28102.058</v>
      </c>
      <c r="C36" s="17">
        <v>28849.541</v>
      </c>
      <c r="D36" s="17">
        <v>29763.914</v>
      </c>
      <c r="E36" s="17">
        <v>39604.433</v>
      </c>
      <c r="F36" s="17">
        <v>43509.138</v>
      </c>
      <c r="G36" s="17">
        <v>29808.353</v>
      </c>
      <c r="H36" s="16">
        <f>G36/F36-1</f>
        <v>-0.3148944251665018</v>
      </c>
      <c r="I36" s="16">
        <f aca="true" t="shared" si="0" ref="I36:I41">G36/E36-1</f>
        <v>-0.24734806833366352</v>
      </c>
      <c r="J36" s="60"/>
      <c r="K36" s="17"/>
      <c r="L36" s="80"/>
      <c r="M36" s="80"/>
    </row>
    <row r="37" spans="1:13" ht="11.25">
      <c r="A37" s="157" t="s">
        <v>104</v>
      </c>
      <c r="B37" s="33">
        <v>12477.444</v>
      </c>
      <c r="C37" s="33">
        <v>9924.469</v>
      </c>
      <c r="D37" s="33">
        <v>10121.035</v>
      </c>
      <c r="E37" s="33">
        <v>15452.031</v>
      </c>
      <c r="F37" s="33">
        <v>13968.836</v>
      </c>
      <c r="G37" s="33">
        <v>11761.711</v>
      </c>
      <c r="H37" s="15">
        <f aca="true" t="shared" si="1" ref="H37:H50">G37/F37-1</f>
        <v>-0.15800350150864395</v>
      </c>
      <c r="I37" s="15">
        <f t="shared" si="0"/>
        <v>-0.2388242684731866</v>
      </c>
      <c r="J37" s="60"/>
      <c r="K37" s="17"/>
      <c r="L37" s="80"/>
      <c r="M37" s="80"/>
    </row>
    <row r="38" spans="1:13" ht="11.25">
      <c r="A38" s="157" t="s">
        <v>105</v>
      </c>
      <c r="B38" s="33">
        <v>6204.997</v>
      </c>
      <c r="C38" s="33">
        <v>6487.562</v>
      </c>
      <c r="D38" s="33">
        <v>6692.468</v>
      </c>
      <c r="E38" s="33">
        <v>8840.806</v>
      </c>
      <c r="F38" s="33">
        <v>9597.634</v>
      </c>
      <c r="G38" s="33">
        <v>8915.495</v>
      </c>
      <c r="H38" s="15">
        <f t="shared" si="1"/>
        <v>-0.07107366252974423</v>
      </c>
      <c r="I38" s="15">
        <f t="shared" si="0"/>
        <v>0.008448211622334112</v>
      </c>
      <c r="J38" s="60"/>
      <c r="K38" s="17"/>
      <c r="L38" s="80"/>
      <c r="M38" s="80"/>
    </row>
    <row r="39" spans="1:13" ht="22.5">
      <c r="A39" s="157" t="s">
        <v>106</v>
      </c>
      <c r="B39" s="33">
        <v>2765.199</v>
      </c>
      <c r="C39" s="33">
        <v>5072.547</v>
      </c>
      <c r="D39" s="33">
        <v>5076.767</v>
      </c>
      <c r="E39" s="33">
        <v>5053.273</v>
      </c>
      <c r="F39" s="33">
        <v>6481.984</v>
      </c>
      <c r="G39" s="33">
        <v>6260.474</v>
      </c>
      <c r="H39" s="15">
        <f t="shared" si="1"/>
        <v>-0.03417317907603601</v>
      </c>
      <c r="I39" s="15">
        <f t="shared" si="0"/>
        <v>0.23889487071052762</v>
      </c>
      <c r="J39" s="60"/>
      <c r="K39" s="17"/>
      <c r="L39" s="80"/>
      <c r="M39" s="80"/>
    </row>
    <row r="40" spans="1:13" ht="11.25">
      <c r="A40" s="157" t="s">
        <v>107</v>
      </c>
      <c r="B40" s="33">
        <v>6654.412</v>
      </c>
      <c r="C40" s="33">
        <v>7364.962</v>
      </c>
      <c r="D40" s="33">
        <v>7873.648</v>
      </c>
      <c r="E40" s="33">
        <v>10258.323</v>
      </c>
      <c r="F40" s="33">
        <v>13460.684</v>
      </c>
      <c r="G40" s="33">
        <v>2870.673</v>
      </c>
      <c r="H40" s="15">
        <f t="shared" si="1"/>
        <v>-0.7867364689639843</v>
      </c>
      <c r="I40" s="15">
        <f t="shared" si="0"/>
        <v>-0.7201615702683568</v>
      </c>
      <c r="J40" s="60"/>
      <c r="K40" s="17"/>
      <c r="L40" s="80"/>
      <c r="M40" s="80"/>
    </row>
    <row r="41" spans="1:13" ht="11.25">
      <c r="A41" s="158" t="s">
        <v>108</v>
      </c>
      <c r="B41" s="39">
        <v>11130.027</v>
      </c>
      <c r="C41" s="17">
        <v>10979.155</v>
      </c>
      <c r="D41" s="17">
        <v>11446.888</v>
      </c>
      <c r="E41" s="17">
        <v>14831.814</v>
      </c>
      <c r="F41" s="17">
        <v>16017.871</v>
      </c>
      <c r="G41" s="17">
        <v>14845.311</v>
      </c>
      <c r="H41" s="16">
        <f t="shared" si="1"/>
        <v>-0.07320323655996475</v>
      </c>
      <c r="I41" s="16">
        <f t="shared" si="0"/>
        <v>0.0009100033212390279</v>
      </c>
      <c r="K41" s="17"/>
      <c r="L41" s="80"/>
      <c r="M41" s="80"/>
    </row>
    <row r="42" spans="1:13" ht="11.25">
      <c r="A42" s="157" t="s">
        <v>104</v>
      </c>
      <c r="B42" s="33">
        <v>5629.685</v>
      </c>
      <c r="C42" s="33">
        <v>3895.146</v>
      </c>
      <c r="D42" s="33">
        <v>4128.536</v>
      </c>
      <c r="E42" s="33">
        <v>5976.705</v>
      </c>
      <c r="F42" s="33">
        <v>5763.561</v>
      </c>
      <c r="G42" s="33">
        <v>5307.362</v>
      </c>
      <c r="H42" s="15">
        <f t="shared" si="1"/>
        <v>-0.07915228102903737</v>
      </c>
      <c r="I42" s="15">
        <f aca="true" t="shared" si="2" ref="I42:I50">G42/E42-1</f>
        <v>-0.11199197551159035</v>
      </c>
      <c r="J42" s="60"/>
      <c r="K42" s="17"/>
      <c r="L42" s="80"/>
      <c r="M42" s="80"/>
    </row>
    <row r="43" spans="1:13" ht="11.25">
      <c r="A43" s="157" t="s">
        <v>105</v>
      </c>
      <c r="B43" s="33">
        <v>3074.879</v>
      </c>
      <c r="C43" s="33">
        <v>2966.708</v>
      </c>
      <c r="D43" s="33">
        <v>3067.366</v>
      </c>
      <c r="E43" s="33">
        <v>4060.273</v>
      </c>
      <c r="F43" s="33">
        <v>4338.102</v>
      </c>
      <c r="G43" s="33">
        <v>4181.152</v>
      </c>
      <c r="H43" s="15">
        <f t="shared" si="1"/>
        <v>-0.036179416712654455</v>
      </c>
      <c r="I43" s="15">
        <f t="shared" si="2"/>
        <v>0.02977115085611226</v>
      </c>
      <c r="J43" s="60"/>
      <c r="K43" s="17"/>
      <c r="L43" s="80"/>
      <c r="M43" s="80"/>
    </row>
    <row r="44" spans="1:13" ht="22.5">
      <c r="A44" s="157" t="s">
        <v>106</v>
      </c>
      <c r="B44" s="33">
        <v>2291.029</v>
      </c>
      <c r="C44" s="33">
        <v>3983.932</v>
      </c>
      <c r="D44" s="33">
        <v>4070.596</v>
      </c>
      <c r="E44" s="33">
        <v>4084.25</v>
      </c>
      <c r="F44" s="33">
        <v>5250.762</v>
      </c>
      <c r="G44" s="33">
        <v>4832.935</v>
      </c>
      <c r="H44" s="15">
        <f t="shared" si="1"/>
        <v>-0.07957454556119647</v>
      </c>
      <c r="I44" s="15">
        <f t="shared" si="2"/>
        <v>0.1833102772846913</v>
      </c>
      <c r="J44" s="60"/>
      <c r="K44" s="17"/>
      <c r="L44" s="80"/>
      <c r="M44" s="80"/>
    </row>
    <row r="45" spans="1:13" ht="11.25">
      <c r="A45" s="157" t="s">
        <v>107</v>
      </c>
      <c r="B45" s="33">
        <v>134.433</v>
      </c>
      <c r="C45" s="33">
        <v>133.368</v>
      </c>
      <c r="D45" s="33">
        <v>180.398</v>
      </c>
      <c r="E45" s="33">
        <v>710.586</v>
      </c>
      <c r="F45" s="33">
        <v>665.446</v>
      </c>
      <c r="G45" s="33">
        <v>523.862</v>
      </c>
      <c r="H45" s="15">
        <f t="shared" si="1"/>
        <v>-0.21276557376556482</v>
      </c>
      <c r="I45" s="15">
        <f t="shared" si="2"/>
        <v>-0.26277466766865665</v>
      </c>
      <c r="J45" s="60"/>
      <c r="K45" s="17"/>
      <c r="L45" s="80"/>
      <c r="M45" s="80"/>
    </row>
    <row r="46" spans="1:13" ht="11.25">
      <c r="A46" s="158" t="s">
        <v>109</v>
      </c>
      <c r="B46" s="39">
        <f>+B36-B41</f>
        <v>16972.031000000003</v>
      </c>
      <c r="C46" s="39">
        <f aca="true" t="shared" si="3" ref="C46:D50">C36-C41</f>
        <v>17870.386</v>
      </c>
      <c r="D46" s="39">
        <f t="shared" si="3"/>
        <v>18317.025999999998</v>
      </c>
      <c r="E46" s="39">
        <v>24772.619</v>
      </c>
      <c r="F46" s="39">
        <f aca="true" t="shared" si="4" ref="F46:G50">F36-F41</f>
        <v>27491.267</v>
      </c>
      <c r="G46" s="39">
        <f>G36-G41</f>
        <v>14963.042</v>
      </c>
      <c r="H46" s="16">
        <f t="shared" si="1"/>
        <v>-0.4557165371825169</v>
      </c>
      <c r="I46" s="16">
        <f t="shared" si="2"/>
        <v>-0.39598465547788875</v>
      </c>
      <c r="J46" s="39"/>
      <c r="K46" s="17"/>
      <c r="L46" s="80"/>
      <c r="M46" s="80"/>
    </row>
    <row r="47" spans="1:13" ht="11.25">
      <c r="A47" s="157" t="s">
        <v>104</v>
      </c>
      <c r="B47" s="33">
        <f>+B37-B42</f>
        <v>6847.758999999999</v>
      </c>
      <c r="C47" s="33">
        <f t="shared" si="3"/>
        <v>6029.3229999999985</v>
      </c>
      <c r="D47" s="33">
        <f t="shared" si="3"/>
        <v>5992.499</v>
      </c>
      <c r="E47" s="33">
        <v>9475.326000000001</v>
      </c>
      <c r="F47" s="33">
        <f t="shared" si="4"/>
        <v>8205.275</v>
      </c>
      <c r="G47" s="33">
        <f t="shared" si="4"/>
        <v>6454.348999999999</v>
      </c>
      <c r="H47" s="15">
        <f t="shared" si="1"/>
        <v>-0.2133902885643687</v>
      </c>
      <c r="I47" s="15">
        <f t="shared" si="2"/>
        <v>-0.31882565306987865</v>
      </c>
      <c r="J47" s="33"/>
      <c r="K47" s="17"/>
      <c r="L47" s="80"/>
      <c r="M47" s="80"/>
    </row>
    <row r="48" spans="1:13" ht="11.25">
      <c r="A48" s="157" t="s">
        <v>105</v>
      </c>
      <c r="B48" s="33">
        <f>+B38-B43</f>
        <v>3130.1180000000004</v>
      </c>
      <c r="C48" s="33">
        <f t="shared" si="3"/>
        <v>3520.854</v>
      </c>
      <c r="D48" s="33">
        <f t="shared" si="3"/>
        <v>3625.102</v>
      </c>
      <c r="E48" s="33">
        <v>4780.533</v>
      </c>
      <c r="F48" s="33">
        <f t="shared" si="4"/>
        <v>5259.532</v>
      </c>
      <c r="G48" s="33">
        <f t="shared" si="4"/>
        <v>4734.343000000001</v>
      </c>
      <c r="H48" s="15">
        <f t="shared" si="1"/>
        <v>-0.09985470190123369</v>
      </c>
      <c r="I48" s="15">
        <f t="shared" si="2"/>
        <v>-0.009662102531244887</v>
      </c>
      <c r="J48" s="33"/>
      <c r="K48" s="17"/>
      <c r="L48" s="80"/>
      <c r="M48" s="80"/>
    </row>
    <row r="49" spans="1:13" ht="22.5">
      <c r="A49" s="157" t="s">
        <v>106</v>
      </c>
      <c r="B49" s="33">
        <f>+B39-B44</f>
        <v>474.1700000000001</v>
      </c>
      <c r="C49" s="33">
        <f t="shared" si="3"/>
        <v>1088.6149999999998</v>
      </c>
      <c r="D49" s="33">
        <f t="shared" si="3"/>
        <v>1006.1709999999998</v>
      </c>
      <c r="E49" s="33">
        <v>969.0230000000001</v>
      </c>
      <c r="F49" s="33">
        <f t="shared" si="4"/>
        <v>1231.2220000000007</v>
      </c>
      <c r="G49" s="33">
        <f t="shared" si="4"/>
        <v>1427.5389999999998</v>
      </c>
      <c r="H49" s="15">
        <f t="shared" si="1"/>
        <v>0.15944890523398625</v>
      </c>
      <c r="I49" s="15">
        <f t="shared" si="2"/>
        <v>0.47317349536595055</v>
      </c>
      <c r="J49" s="33"/>
      <c r="K49" s="17"/>
      <c r="L49" s="80"/>
      <c r="M49" s="80"/>
    </row>
    <row r="50" spans="1:13" ht="11.25">
      <c r="A50" s="157" t="s">
        <v>107</v>
      </c>
      <c r="B50" s="33">
        <f>+B40-B45</f>
        <v>6519.979</v>
      </c>
      <c r="C50" s="33">
        <f t="shared" si="3"/>
        <v>7231.594</v>
      </c>
      <c r="D50" s="33">
        <f t="shared" si="3"/>
        <v>7693.25</v>
      </c>
      <c r="E50" s="33">
        <v>9547.737000000001</v>
      </c>
      <c r="F50" s="33">
        <f t="shared" si="4"/>
        <v>12795.238</v>
      </c>
      <c r="G50" s="33">
        <f t="shared" si="4"/>
        <v>2346.8109999999997</v>
      </c>
      <c r="H50" s="15">
        <f t="shared" si="1"/>
        <v>-0.8165871553151258</v>
      </c>
      <c r="I50" s="15">
        <f t="shared" si="2"/>
        <v>-0.7542023832453701</v>
      </c>
      <c r="J50" s="33"/>
      <c r="K50" s="17"/>
      <c r="L50" s="80"/>
      <c r="M50" s="80"/>
    </row>
    <row r="51" spans="1:12" ht="11.25">
      <c r="A51" s="91"/>
      <c r="B51" s="83" t="e">
        <f>+(#REF!+#REF!+#REF!+#REF!+#REF!)=(#REF!+#REF!+#REF!+#REF!+#REF!+#REF!+#REF!+#REF!+#REF!+#REF!)</f>
        <v>#REF!</v>
      </c>
      <c r="C51" s="83" t="e">
        <f>+(#REF!+#REF!+#REF!+#REF!+#REF!)=(#REF!+#REF!+#REF!+#REF!+#REF!+#REF!+#REF!+#REF!+#REF!+#REF!)</f>
        <v>#REF!</v>
      </c>
      <c r="D51" s="83" t="e">
        <f>+(#REF!+#REF!+#REF!+#REF!+#REF!)=(#REF!+#REF!+#REF!+#REF!+#REF!+#REF!+#REF!+#REF!+#REF!+#REF!)</f>
        <v>#REF!</v>
      </c>
      <c r="E51" s="83" t="b">
        <f>+(B36+B37+B38+B39+B40)=(B41+B42+B43+B44+B45+B46+B47+B48+B49+B50)</f>
        <v>1</v>
      </c>
      <c r="F51" s="83" t="e">
        <f>+(#REF!+#REF!+#REF!+#REF!+#REF!)=(#REF!+#REF!+#REF!+#REF!+#REF!+#REF!+#REF!+#REF!+#REF!+#REF!)</f>
        <v>#REF!</v>
      </c>
      <c r="G51" s="83" t="b">
        <f>+(E36+E37+E38+E39+E40)=(E41+E42+E43+E44+E45+E46+E47+E48+E49+E50)</f>
        <v>1</v>
      </c>
      <c r="H51" s="91"/>
      <c r="I51" s="2"/>
      <c r="J51" s="82"/>
      <c r="L51" s="80"/>
    </row>
    <row r="52" spans="1:9" ht="12.75">
      <c r="A52" s="131" t="s">
        <v>110</v>
      </c>
      <c r="B52" s="1"/>
      <c r="C52" s="14"/>
      <c r="D52" s="14"/>
      <c r="E52" s="14"/>
      <c r="F52" s="14"/>
      <c r="G52" s="14"/>
      <c r="I52" s="2"/>
    </row>
    <row r="53" spans="1:9" ht="11.25">
      <c r="A53" s="135" t="s">
        <v>26</v>
      </c>
      <c r="B53" s="13"/>
      <c r="C53" s="13"/>
      <c r="D53" s="13"/>
      <c r="E53" s="13"/>
      <c r="F53" s="13"/>
      <c r="I53" s="2"/>
    </row>
    <row r="54" spans="1:18" s="5" customFormat="1" ht="33.75">
      <c r="A54" s="56"/>
      <c r="B54" s="54">
        <v>39814</v>
      </c>
      <c r="C54" s="54">
        <v>39904</v>
      </c>
      <c r="D54" s="54">
        <v>39934</v>
      </c>
      <c r="E54" s="54">
        <v>40179</v>
      </c>
      <c r="F54" s="54">
        <v>40269</v>
      </c>
      <c r="G54" s="54">
        <v>40299</v>
      </c>
      <c r="H54" s="133" t="s">
        <v>15</v>
      </c>
      <c r="I54" s="133" t="s">
        <v>16</v>
      </c>
      <c r="J54" s="61"/>
      <c r="K54" s="61"/>
      <c r="L54" s="61"/>
      <c r="M54" s="61"/>
      <c r="N54" s="61"/>
      <c r="O54" s="61"/>
      <c r="P54" s="61"/>
      <c r="Q54" s="61"/>
      <c r="R54" s="61"/>
    </row>
    <row r="55" spans="1:18" ht="11.25">
      <c r="A55" s="156" t="s">
        <v>111</v>
      </c>
      <c r="B55" s="17">
        <v>25607.80638727</v>
      </c>
      <c r="C55" s="17">
        <v>25767.399</v>
      </c>
      <c r="D55" s="17">
        <v>25972.236</v>
      </c>
      <c r="E55" s="17">
        <v>25214.25</v>
      </c>
      <c r="F55" s="17">
        <v>26015.467</v>
      </c>
      <c r="G55" s="17">
        <v>25597.504</v>
      </c>
      <c r="H55" s="16">
        <f>G55/F55-1</f>
        <v>-0.01606594261790495</v>
      </c>
      <c r="I55" s="16">
        <f>G55/E55-1</f>
        <v>0.015199896883706598</v>
      </c>
      <c r="J55" s="9"/>
      <c r="K55" s="108"/>
      <c r="L55" s="81"/>
      <c r="M55" s="81"/>
      <c r="N55" s="9"/>
      <c r="O55" s="9"/>
      <c r="P55" s="9"/>
      <c r="Q55" s="9"/>
      <c r="R55" s="9"/>
    </row>
    <row r="56" spans="1:18" ht="11.25">
      <c r="A56" s="157" t="s">
        <v>112</v>
      </c>
      <c r="B56" s="33">
        <v>18978.9893126</v>
      </c>
      <c r="C56" s="33">
        <v>17191.307</v>
      </c>
      <c r="D56" s="33">
        <v>17017.981</v>
      </c>
      <c r="E56" s="33">
        <v>16221.885</v>
      </c>
      <c r="F56" s="33">
        <v>16853.327</v>
      </c>
      <c r="G56" s="33">
        <v>16483.686</v>
      </c>
      <c r="H56" s="15">
        <f aca="true" t="shared" si="5" ref="H56:H66">G56/F56-1</f>
        <v>-0.02193282074215963</v>
      </c>
      <c r="I56" s="15">
        <f aca="true" t="shared" si="6" ref="I56:I65">G56/E56-1</f>
        <v>0.016138753295316777</v>
      </c>
      <c r="J56" s="9"/>
      <c r="K56" s="108"/>
      <c r="L56" s="81"/>
      <c r="M56" s="81"/>
      <c r="N56" s="9"/>
      <c r="O56" s="9"/>
      <c r="P56" s="9"/>
      <c r="Q56" s="9"/>
      <c r="R56" s="9"/>
    </row>
    <row r="57" spans="1:18" ht="11.25">
      <c r="A57" s="157" t="s">
        <v>113</v>
      </c>
      <c r="B57" s="33">
        <v>6126.426426860001</v>
      </c>
      <c r="C57" s="33">
        <v>8235.298</v>
      </c>
      <c r="D57" s="33">
        <v>8590.586</v>
      </c>
      <c r="E57" s="33">
        <v>8558.291</v>
      </c>
      <c r="F57" s="33">
        <v>8577.378</v>
      </c>
      <c r="G57" s="33">
        <v>8522.715</v>
      </c>
      <c r="H57" s="15">
        <f t="shared" si="5"/>
        <v>-0.006372926551680536</v>
      </c>
      <c r="I57" s="15">
        <f t="shared" si="6"/>
        <v>-0.004156904690433949</v>
      </c>
      <c r="J57" s="9"/>
      <c r="K57" s="108"/>
      <c r="L57" s="81"/>
      <c r="M57" s="81"/>
      <c r="N57" s="9"/>
      <c r="O57" s="9"/>
      <c r="P57" s="9"/>
      <c r="Q57" s="9"/>
      <c r="R57" s="9"/>
    </row>
    <row r="58" spans="1:18" ht="11.25">
      <c r="A58" s="157" t="s">
        <v>114</v>
      </c>
      <c r="B58" s="33">
        <v>502.39064781</v>
      </c>
      <c r="C58" s="33">
        <v>340.793</v>
      </c>
      <c r="D58" s="33">
        <v>363.672</v>
      </c>
      <c r="E58" s="33">
        <v>434.074</v>
      </c>
      <c r="F58" s="33">
        <v>584.764</v>
      </c>
      <c r="G58" s="33">
        <v>591.103</v>
      </c>
      <c r="H58" s="15">
        <f>G58/F58-1</f>
        <v>0.010840270604893565</v>
      </c>
      <c r="I58" s="15">
        <f t="shared" si="6"/>
        <v>0.3617562904020972</v>
      </c>
      <c r="J58" s="9"/>
      <c r="K58" s="108"/>
      <c r="L58" s="81"/>
      <c r="M58" s="81"/>
      <c r="N58" s="9"/>
      <c r="O58" s="9"/>
      <c r="P58" s="9"/>
      <c r="Q58" s="9"/>
      <c r="R58" s="9"/>
    </row>
    <row r="59" spans="1:18" ht="11.25">
      <c r="A59" s="158" t="s">
        <v>108</v>
      </c>
      <c r="B59" s="17">
        <v>9023.810503280001</v>
      </c>
      <c r="C59" s="17">
        <v>8890.386</v>
      </c>
      <c r="D59" s="17">
        <v>9121.317</v>
      </c>
      <c r="E59" s="17">
        <v>9544.814</v>
      </c>
      <c r="F59" s="17">
        <v>10688.223</v>
      </c>
      <c r="G59" s="17">
        <v>10515.45</v>
      </c>
      <c r="H59" s="16">
        <f>G59/F59-1</f>
        <v>-0.016164801202220302</v>
      </c>
      <c r="I59" s="16">
        <f>G59/E59-1</f>
        <v>0.10169250024149235</v>
      </c>
      <c r="J59" s="9"/>
      <c r="K59" s="108"/>
      <c r="L59" s="81"/>
      <c r="M59" s="81"/>
      <c r="N59" s="9"/>
      <c r="O59" s="9"/>
      <c r="P59" s="9"/>
      <c r="Q59" s="9"/>
      <c r="R59" s="9"/>
    </row>
    <row r="60" spans="1:18" ht="11.25">
      <c r="A60" s="157" t="s">
        <v>112</v>
      </c>
      <c r="B60" s="33">
        <v>6795.23149299</v>
      </c>
      <c r="C60" s="33">
        <v>6022.701</v>
      </c>
      <c r="D60" s="33">
        <v>6017.746</v>
      </c>
      <c r="E60" s="33">
        <v>6153.597</v>
      </c>
      <c r="F60" s="33">
        <v>6972.779</v>
      </c>
      <c r="G60" s="33">
        <v>6779.302</v>
      </c>
      <c r="H60" s="15">
        <f t="shared" si="5"/>
        <v>-0.027747473424871272</v>
      </c>
      <c r="I60" s="15">
        <f t="shared" si="6"/>
        <v>0.10168117931674758</v>
      </c>
      <c r="J60" s="9"/>
      <c r="K60" s="108"/>
      <c r="L60" s="81"/>
      <c r="M60" s="81"/>
      <c r="N60" s="9"/>
      <c r="O60" s="9"/>
      <c r="P60" s="9"/>
      <c r="Q60" s="9"/>
      <c r="R60" s="9"/>
    </row>
    <row r="61" spans="1:18" ht="11.25">
      <c r="A61" s="157" t="s">
        <v>113</v>
      </c>
      <c r="B61" s="33">
        <v>2180.771454310001</v>
      </c>
      <c r="C61" s="33">
        <v>2841.811</v>
      </c>
      <c r="D61" s="33">
        <v>3060.842</v>
      </c>
      <c r="E61" s="33">
        <v>3389.135</v>
      </c>
      <c r="F61" s="33">
        <v>3713.077</v>
      </c>
      <c r="G61" s="33">
        <v>3733.934</v>
      </c>
      <c r="H61" s="15">
        <f t="shared" si="5"/>
        <v>0.005617174111929302</v>
      </c>
      <c r="I61" s="15">
        <f t="shared" si="6"/>
        <v>0.10173657880255571</v>
      </c>
      <c r="J61" s="9"/>
      <c r="K61" s="108"/>
      <c r="L61" s="81"/>
      <c r="M61" s="81"/>
      <c r="N61" s="9"/>
      <c r="O61" s="9"/>
      <c r="P61" s="9"/>
      <c r="Q61" s="9"/>
      <c r="R61" s="9"/>
    </row>
    <row r="62" spans="1:18" ht="11.25">
      <c r="A62" s="157" t="s">
        <v>114</v>
      </c>
      <c r="B62" s="33">
        <v>47.807555980000004</v>
      </c>
      <c r="C62" s="33">
        <v>25.873</v>
      </c>
      <c r="D62" s="33">
        <v>42.73</v>
      </c>
      <c r="E62" s="33">
        <v>2.086</v>
      </c>
      <c r="F62" s="33">
        <v>2.364</v>
      </c>
      <c r="G62" s="33">
        <v>2.212</v>
      </c>
      <c r="H62" s="15">
        <f t="shared" si="5"/>
        <v>-0.06429780033840937</v>
      </c>
      <c r="I62" s="15">
        <f t="shared" si="6"/>
        <v>0.060402684563758635</v>
      </c>
      <c r="J62" s="9"/>
      <c r="K62" s="108"/>
      <c r="L62" s="81"/>
      <c r="M62" s="81"/>
      <c r="N62" s="9"/>
      <c r="O62" s="9"/>
      <c r="P62" s="9"/>
      <c r="Q62" s="9"/>
      <c r="R62" s="9"/>
    </row>
    <row r="63" spans="1:18" ht="11.25">
      <c r="A63" s="158" t="s">
        <v>109</v>
      </c>
      <c r="B63" s="17">
        <f>+B55-B59</f>
        <v>16583.99588399</v>
      </c>
      <c r="C63" s="17">
        <f aca="true" t="shared" si="7" ref="C63:D66">C55-C59</f>
        <v>16877.013</v>
      </c>
      <c r="D63" s="17">
        <f t="shared" si="7"/>
        <v>16850.919</v>
      </c>
      <c r="E63" s="17">
        <v>15669.436</v>
      </c>
      <c r="F63" s="17">
        <f aca="true" t="shared" si="8" ref="F63:G66">F55-F59</f>
        <v>15327.244</v>
      </c>
      <c r="G63" s="17">
        <f>G55-G59</f>
        <v>15082.054</v>
      </c>
      <c r="H63" s="16">
        <f t="shared" si="5"/>
        <v>-0.015997005071492376</v>
      </c>
      <c r="I63" s="16">
        <f t="shared" si="6"/>
        <v>-0.03748584186437853</v>
      </c>
      <c r="J63" s="9"/>
      <c r="K63" s="108"/>
      <c r="L63" s="81"/>
      <c r="M63" s="81"/>
      <c r="N63" s="9"/>
      <c r="O63" s="9"/>
      <c r="P63" s="9"/>
      <c r="Q63" s="9"/>
      <c r="R63" s="9"/>
    </row>
    <row r="64" spans="1:18" ht="11.25">
      <c r="A64" s="157" t="s">
        <v>112</v>
      </c>
      <c r="B64" s="33">
        <f>+B56-B60</f>
        <v>12183.757819609998</v>
      </c>
      <c r="C64" s="33">
        <f t="shared" si="7"/>
        <v>11168.606</v>
      </c>
      <c r="D64" s="33">
        <f t="shared" si="7"/>
        <v>11000.235</v>
      </c>
      <c r="E64" s="33">
        <v>10068.288</v>
      </c>
      <c r="F64" s="33">
        <f t="shared" si="8"/>
        <v>9880.548</v>
      </c>
      <c r="G64" s="33">
        <f t="shared" si="8"/>
        <v>9704.384000000002</v>
      </c>
      <c r="H64" s="15">
        <f>G64/F64-1</f>
        <v>-0.017829375455693186</v>
      </c>
      <c r="I64" s="15">
        <f t="shared" si="6"/>
        <v>-0.036143582702441446</v>
      </c>
      <c r="J64" s="9"/>
      <c r="K64" s="108"/>
      <c r="L64" s="81"/>
      <c r="M64" s="81"/>
      <c r="N64" s="9"/>
      <c r="O64" s="9"/>
      <c r="P64" s="9"/>
      <c r="Q64" s="9"/>
      <c r="R64" s="9"/>
    </row>
    <row r="65" spans="1:18" ht="11.25">
      <c r="A65" s="157" t="s">
        <v>113</v>
      </c>
      <c r="B65" s="33">
        <f>+B57-B61</f>
        <v>3945.65497255</v>
      </c>
      <c r="C65" s="33">
        <f t="shared" si="7"/>
        <v>5393.487000000001</v>
      </c>
      <c r="D65" s="33">
        <f t="shared" si="7"/>
        <v>5529.743999999999</v>
      </c>
      <c r="E65" s="33">
        <v>5169.155999999999</v>
      </c>
      <c r="F65" s="33">
        <f t="shared" si="8"/>
        <v>4864.301</v>
      </c>
      <c r="G65" s="33">
        <f t="shared" si="8"/>
        <v>4788.781</v>
      </c>
      <c r="H65" s="15">
        <f t="shared" si="5"/>
        <v>-0.015525355030455601</v>
      </c>
      <c r="I65" s="15">
        <f t="shared" si="6"/>
        <v>-0.07358551376665734</v>
      </c>
      <c r="J65" s="9"/>
      <c r="K65" s="108"/>
      <c r="L65" s="81"/>
      <c r="M65" s="81"/>
      <c r="N65" s="9"/>
      <c r="O65" s="9"/>
      <c r="P65" s="9"/>
      <c r="Q65" s="9"/>
      <c r="R65" s="9"/>
    </row>
    <row r="66" spans="1:18" ht="11.25">
      <c r="A66" s="157" t="s">
        <v>114</v>
      </c>
      <c r="B66" s="33">
        <f>+B58-B62</f>
        <v>454.58309183</v>
      </c>
      <c r="C66" s="33">
        <f t="shared" si="7"/>
        <v>314.92</v>
      </c>
      <c r="D66" s="33">
        <f t="shared" si="7"/>
        <v>320.942</v>
      </c>
      <c r="E66" s="33">
        <v>431.988</v>
      </c>
      <c r="F66" s="33">
        <f t="shared" si="8"/>
        <v>582.4</v>
      </c>
      <c r="G66" s="33">
        <f t="shared" si="8"/>
        <v>588.891</v>
      </c>
      <c r="H66" s="15">
        <f t="shared" si="5"/>
        <v>0.01114526098901103</v>
      </c>
      <c r="I66" s="15">
        <f>G66/E66-1</f>
        <v>0.3632114780966138</v>
      </c>
      <c r="J66" s="9"/>
      <c r="K66" s="108"/>
      <c r="L66" s="81"/>
      <c r="M66" s="81"/>
      <c r="N66" s="9"/>
      <c r="O66" s="9"/>
      <c r="P66" s="9"/>
      <c r="Q66" s="9"/>
      <c r="R66" s="9"/>
    </row>
    <row r="67" spans="2:19" ht="12.75">
      <c r="B67" s="84" t="e">
        <f>+(#REF!+#REF!+#REF!+#REF!)=(#REF!+#REF!+#REF!+#REF!+#REF!+#REF!+#REF!+#REF!)</f>
        <v>#REF!</v>
      </c>
      <c r="C67" s="84" t="e">
        <f>+(#REF!+#REF!+#REF!+#REF!)=(#REF!+#REF!+#REF!+#REF!+#REF!+#REF!+#REF!+#REF!)</f>
        <v>#REF!</v>
      </c>
      <c r="D67" s="84" t="e">
        <f>+(#REF!+#REF!+#REF!+#REF!)=(#REF!+#REF!+#REF!+#REF!+#REF!+#REF!+#REF!+#REF!)</f>
        <v>#REF!</v>
      </c>
      <c r="E67" s="91" t="b">
        <f>+(B55+B56+B57+B58)=(B59+B60+B61+B62+B63+B64+B65+B66)</f>
        <v>1</v>
      </c>
      <c r="F67" s="84" t="e">
        <f>+(#REF!+#REF!+#REF!+#REF!)=(#REF!+#REF!+#REF!+#REF!+#REF!+#REF!+#REF!+#REF!)</f>
        <v>#REF!</v>
      </c>
      <c r="G67" s="84"/>
      <c r="H67" s="84" t="b">
        <f>+(E55+E56+E57+E58)=(E59+E60+E61+E62+E63+E64+E65+E66)</f>
        <v>1</v>
      </c>
      <c r="I67" s="91"/>
      <c r="J67"/>
      <c r="K67" s="9"/>
      <c r="L67" s="108"/>
      <c r="M67" s="81"/>
      <c r="N67" s="62"/>
      <c r="O67" s="9"/>
      <c r="P67" s="9"/>
      <c r="Q67" s="9"/>
      <c r="R67" s="9"/>
      <c r="S67" s="9"/>
    </row>
    <row r="68" spans="5:8" ht="12.75">
      <c r="E68" s="91"/>
      <c r="F68" s="91"/>
      <c r="G68" s="91"/>
      <c r="H68" s="91"/>
    </row>
    <row r="69" ht="11.25">
      <c r="I69" s="17"/>
    </row>
    <row r="70" spans="2:9" ht="11.25">
      <c r="B70" s="17"/>
      <c r="C70" s="17"/>
      <c r="D70" s="17"/>
      <c r="E70" s="17"/>
      <c r="F70" s="17"/>
      <c r="G70" s="17"/>
      <c r="H70" s="17"/>
      <c r="I70" s="33"/>
    </row>
    <row r="71" spans="2:9" ht="11.25">
      <c r="B71" s="33"/>
      <c r="C71" s="17"/>
      <c r="D71" s="33"/>
      <c r="E71" s="33"/>
      <c r="F71" s="33"/>
      <c r="G71" s="33"/>
      <c r="H71" s="33"/>
      <c r="I71" s="33"/>
    </row>
    <row r="72" spans="2:9" ht="11.25">
      <c r="B72" s="33"/>
      <c r="C72" s="33"/>
      <c r="D72" s="33"/>
      <c r="E72" s="33"/>
      <c r="F72" s="33"/>
      <c r="G72" s="33"/>
      <c r="H72" s="33"/>
      <c r="I72" s="33"/>
    </row>
    <row r="73" spans="2:9" ht="11.25">
      <c r="B73" s="33"/>
      <c r="C73" s="33"/>
      <c r="D73" s="33"/>
      <c r="E73" s="33"/>
      <c r="F73" s="33"/>
      <c r="G73" s="33"/>
      <c r="H73" s="33"/>
      <c r="I73" s="17"/>
    </row>
    <row r="74" spans="2:9" ht="11.25">
      <c r="B74" s="17"/>
      <c r="C74" s="17"/>
      <c r="D74" s="17"/>
      <c r="E74" s="17"/>
      <c r="F74" s="17"/>
      <c r="G74" s="17"/>
      <c r="I74" s="33"/>
    </row>
    <row r="75" spans="2:9" ht="11.25">
      <c r="B75" s="33"/>
      <c r="C75" s="33"/>
      <c r="D75" s="33"/>
      <c r="E75" s="33"/>
      <c r="F75" s="33"/>
      <c r="G75" s="33"/>
      <c r="I75" s="33"/>
    </row>
    <row r="76" spans="2:9" ht="11.25">
      <c r="B76" s="33"/>
      <c r="C76" s="33"/>
      <c r="D76" s="33"/>
      <c r="E76" s="33"/>
      <c r="F76" s="33"/>
      <c r="G76" s="33"/>
      <c r="I76" s="33"/>
    </row>
    <row r="77" spans="2:9" ht="11.25">
      <c r="B77" s="33"/>
      <c r="C77" s="33"/>
      <c r="D77" s="33"/>
      <c r="E77" s="33"/>
      <c r="F77" s="33"/>
      <c r="G77" s="33"/>
      <c r="I77" s="17"/>
    </row>
    <row r="78" spans="2:9" ht="11.25">
      <c r="B78" s="17"/>
      <c r="C78" s="17"/>
      <c r="D78" s="17"/>
      <c r="E78" s="17"/>
      <c r="F78" s="17"/>
      <c r="G78" s="17"/>
      <c r="I78" s="33"/>
    </row>
    <row r="79" spans="2:9" ht="11.25">
      <c r="B79" s="33"/>
      <c r="C79" s="33"/>
      <c r="D79" s="33"/>
      <c r="E79" s="33"/>
      <c r="F79" s="33"/>
      <c r="G79" s="33"/>
      <c r="I79" s="33"/>
    </row>
    <row r="80" spans="2:9" ht="11.25">
      <c r="B80" s="33"/>
      <c r="C80" s="33"/>
      <c r="D80" s="33"/>
      <c r="E80" s="33"/>
      <c r="F80" s="33"/>
      <c r="G80" s="33"/>
      <c r="I80" s="33"/>
    </row>
    <row r="81" spans="2:9" ht="11.25">
      <c r="B81" s="33"/>
      <c r="C81" s="33"/>
      <c r="D81" s="33"/>
      <c r="E81" s="33"/>
      <c r="F81" s="33"/>
      <c r="G81" s="33"/>
      <c r="I81" s="17"/>
    </row>
    <row r="82" spans="2:9" ht="11.25">
      <c r="B82" s="59"/>
      <c r="C82" s="59"/>
      <c r="D82" s="59"/>
      <c r="E82" s="59"/>
      <c r="F82" s="59"/>
      <c r="I82" s="33"/>
    </row>
  </sheetData>
  <sheetProtection/>
  <printOptions/>
  <pageMargins left="0.75" right="0.25" top="0.74" bottom="0.23" header="0.57" footer="0.2"/>
  <pageSetup fitToHeight="1" fitToWidth="1"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njusupova</cp:lastModifiedBy>
  <cp:lastPrinted>2010-05-12T09:20:50Z</cp:lastPrinted>
  <dcterms:created xsi:type="dcterms:W3CDTF">2008-11-05T07:26:31Z</dcterms:created>
  <dcterms:modified xsi:type="dcterms:W3CDTF">2010-11-17T09:02:47Z</dcterms:modified>
  <cp:category/>
  <cp:version/>
  <cp:contentType/>
  <cp:contentStatus/>
</cp:coreProperties>
</file>