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НБКР'!$A$1:$H$52</definedName>
  </definedNames>
  <calcPr fullCalcOnLoad="1"/>
</workbook>
</file>

<file path=xl/sharedStrings.xml><?xml version="1.0" encoding="utf-8"?>
<sst xmlns="http://schemas.openxmlformats.org/spreadsheetml/2006/main" count="501" uniqueCount="110">
  <si>
    <t>-</t>
  </si>
  <si>
    <t xml:space="preserve">Monthly press-release of the National Bank of the Kyrgyz Republic </t>
  </si>
  <si>
    <t xml:space="preserve">October 2009 </t>
  </si>
  <si>
    <t xml:space="preserve">Table 1. Major macro-economic indices of the Kyrgyz Republic </t>
  </si>
  <si>
    <t>(percent/KGS/USD)</t>
  </si>
  <si>
    <t>January - October, 2008</t>
  </si>
  <si>
    <t>January - October, 2009</t>
  </si>
  <si>
    <t>October 1, 2009</t>
  </si>
  <si>
    <t xml:space="preserve">Real GDP increment rate </t>
  </si>
  <si>
    <t>CPI</t>
  </si>
  <si>
    <t>Discount rate of the National Bank of the Kyrgyz Republic (as of the end of the period)</t>
  </si>
  <si>
    <t>USD discount rate (as of the end of the period)</t>
  </si>
  <si>
    <t xml:space="preserve">Discount rate increment </t>
  </si>
  <si>
    <t>Table 2. Monetary aggregates</t>
  </si>
  <si>
    <t>(million soms)</t>
  </si>
  <si>
    <t>Money in circulation</t>
  </si>
  <si>
    <t xml:space="preserve">Monetary base </t>
  </si>
  <si>
    <t xml:space="preserve">Money stock М2х </t>
  </si>
  <si>
    <t>Monetization coefficient (М2Х)</t>
  </si>
  <si>
    <t xml:space="preserve"> January 1, 2008</t>
  </si>
  <si>
    <t xml:space="preserve"> October 1, 2008</t>
  </si>
  <si>
    <t>November 1, 2008</t>
  </si>
  <si>
    <t xml:space="preserve"> January 1, 2009</t>
  </si>
  <si>
    <t>Increment within the month</t>
  </si>
  <si>
    <t>Increment from the beginning of the year</t>
  </si>
  <si>
    <t>Table 3. International reserves</t>
  </si>
  <si>
    <t>(million USD)</t>
  </si>
  <si>
    <t xml:space="preserve">Gross international reserves </t>
  </si>
  <si>
    <t xml:space="preserve">Table 4. Exchange rate </t>
  </si>
  <si>
    <t>USD discount rate against KGS (KGS/USD)</t>
  </si>
  <si>
    <t>USD exchange rate in foreign exchange markets (KGS/USD)</t>
  </si>
  <si>
    <t xml:space="preserve">USD exchange rate against EUR in the world market (USD/EUR) </t>
  </si>
  <si>
    <t>Foreign currency echange rates in the exchange offices:</t>
  </si>
  <si>
    <t>USD (KGS/USD)</t>
  </si>
  <si>
    <t>EUR (KGS/EUR)</t>
  </si>
  <si>
    <t>RUB (KGS/RUB)</t>
  </si>
  <si>
    <t>KZT (KGS/KZT)</t>
  </si>
  <si>
    <t xml:space="preserve">Table 5. NBKR transactions in the foreign exchange market </t>
  </si>
  <si>
    <t>(million USD/KGS/USD )</t>
  </si>
  <si>
    <t xml:space="preserve">Overall volume of transactions </t>
  </si>
  <si>
    <t>Exchange market intervention</t>
  </si>
  <si>
    <t>purchase</t>
  </si>
  <si>
    <t>sale</t>
  </si>
  <si>
    <t>SWAP transactions</t>
  </si>
  <si>
    <t>Table 6. NBKR transactions in the open market</t>
  </si>
  <si>
    <t>(million som/percent)</t>
  </si>
  <si>
    <t>2008 year</t>
  </si>
  <si>
    <t>REPO transactions</t>
  </si>
  <si>
    <t>Overnight credits</t>
  </si>
  <si>
    <t>Deposit transactions</t>
  </si>
  <si>
    <t>NBKR rates</t>
  </si>
  <si>
    <t>Discount rate (as of the end of the period)</t>
  </si>
  <si>
    <t>REPO purchase</t>
  </si>
  <si>
    <t>REPO sale</t>
  </si>
  <si>
    <t>Overnight credits (as of the end of the period)</t>
  </si>
  <si>
    <t xml:space="preserve">Table 7. NBKR notes austions 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</si>
  <si>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</si>
  <si>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</si>
  <si>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</si>
  <si>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</si>
  <si>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</si>
  <si>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</si>
  <si>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 xml:space="preserve">Demand for the NBKR notes </t>
  </si>
  <si>
    <t>Sale of the NBKR notes</t>
  </si>
  <si>
    <t xml:space="preserve">Average weighted profitability rate of the NBKR notes </t>
  </si>
  <si>
    <t xml:space="preserve">Table 8. STB auctions </t>
  </si>
  <si>
    <t>Announced emission volume</t>
  </si>
  <si>
    <t xml:space="preserve">3-month STB </t>
  </si>
  <si>
    <t xml:space="preserve">6-month STB </t>
  </si>
  <si>
    <t xml:space="preserve">12-month STB </t>
  </si>
  <si>
    <t xml:space="preserve">18-month STB </t>
  </si>
  <si>
    <t xml:space="preserve">24-month STB </t>
  </si>
  <si>
    <t>Demand volume</t>
  </si>
  <si>
    <t>Sales volume</t>
  </si>
  <si>
    <t>Average weighted profitability rate</t>
  </si>
  <si>
    <t xml:space="preserve">Table 9. Interest rates on the interbank credit market </t>
  </si>
  <si>
    <t>((percent)</t>
  </si>
  <si>
    <t xml:space="preserve"> up to 1 day </t>
  </si>
  <si>
    <t xml:space="preserve"> from 2 to 7 days 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</si>
  <si>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</si>
  <si>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</si>
  <si>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</si>
  <si>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</si>
  <si>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</si>
  <si>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Credits in the national currency</t>
  </si>
  <si>
    <t>Credits in foreign currency</t>
  </si>
  <si>
    <t xml:space="preserve"> from 8 to 14 days</t>
  </si>
  <si>
    <t xml:space="preserve">Table 10. Volume of transactions in the interbank credit market </t>
  </si>
  <si>
    <t>Overall volume</t>
  </si>
  <si>
    <t xml:space="preserve">Table 11. Deposits, accepted by commercial banks (as of the end of the period) </t>
  </si>
  <si>
    <t xml:space="preserve"> November 1, 2008</t>
  </si>
  <si>
    <t xml:space="preserve"> November 1, 2009</t>
  </si>
  <si>
    <t>Deposits - total</t>
  </si>
  <si>
    <t xml:space="preserve"> legal entities</t>
  </si>
  <si>
    <t xml:space="preserve"> individuals</t>
  </si>
  <si>
    <t xml:space="preserve"> governmental bodies</t>
  </si>
  <si>
    <t xml:space="preserve"> non-residents</t>
  </si>
  <si>
    <t>in the national currency</t>
  </si>
  <si>
    <t>in foreign currency</t>
  </si>
  <si>
    <t>Table 12. Credits, issued by commercial banks (indebtedness by the end of the period )</t>
  </si>
  <si>
    <t>Credits - total</t>
  </si>
  <si>
    <t>January - November, 2008</t>
  </si>
  <si>
    <t>January - November, 2009</t>
  </si>
  <si>
    <t>November, 1, 2009</t>
  </si>
  <si>
    <t xml:space="preserve"> November, 1, 2008</t>
  </si>
  <si>
    <t>December 1, 2008</t>
  </si>
  <si>
    <t xml:space="preserve"> November, 1, 2009</t>
  </si>
  <si>
    <t>December 1, 2009</t>
  </si>
  <si>
    <t>November, 2009</t>
  </si>
  <si>
    <t>October, 2009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</si>
</sst>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sz val="8"/>
      <name val="Times New Roman Cyr"/>
      <family val="1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23" fillId="0" borderId="0" xfId="18" applyFont="1" applyFill="1" applyBorder="1" applyAlignment="1">
      <alignment/>
      <protection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13" fillId="0" borderId="0" xfId="18" applyNumberFormat="1" applyFont="1" applyFill="1" applyAlignment="1">
      <alignment horizontal="right"/>
      <protection/>
    </xf>
    <xf numFmtId="164" fontId="13" fillId="0" borderId="0" xfId="18" applyNumberFormat="1" applyFont="1" applyFill="1" applyBorder="1" applyAlignment="1">
      <alignment/>
      <protection/>
    </xf>
    <xf numFmtId="0" fontId="21" fillId="0" borderId="0" xfId="18" applyFont="1" applyFill="1" applyBorder="1" applyAlignment="1">
      <alignment horizontal="left" shrinkToFit="1"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9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175" fontId="7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168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" fontId="3" fillId="0" borderId="0" xfId="0" applyNumberFormat="1" applyFon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7" fontId="26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7" fillId="0" borderId="0" xfId="0" applyNumberFormat="1" applyFont="1" applyFill="1" applyBorder="1" applyAlignment="1">
      <alignment horizontal="right" vertical="center" wrapText="1"/>
    </xf>
    <xf numFmtId="2" fontId="28" fillId="0" borderId="0" xfId="0" applyNumberFormat="1" applyFont="1" applyAlignment="1">
      <alignment/>
    </xf>
    <xf numFmtId="177" fontId="25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9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30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31" fillId="0" borderId="0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/>
    </xf>
    <xf numFmtId="169" fontId="3" fillId="0" borderId="0" xfId="0" applyNumberFormat="1" applyFont="1" applyFill="1" applyBorder="1" applyAlignment="1">
      <alignment horizontal="center" vertical="center" wrapText="1"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31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169" fontId="7" fillId="0" borderId="0" xfId="0" applyNumberFormat="1" applyFont="1" applyFill="1" applyAlignment="1">
      <alignment horizontal="right" vertical="center" indent="1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Border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18" applyFont="1" applyAlignment="1">
      <alignment horizontal="center"/>
      <protection/>
    </xf>
    <xf numFmtId="49" fontId="22" fillId="0" borderId="0" xfId="18" applyNumberFormat="1" applyFont="1" applyAlignment="1">
      <alignment horizontal="center"/>
      <protection/>
    </xf>
    <xf numFmtId="14" fontId="5" fillId="0" borderId="1" xfId="0" applyNumberFormat="1" applyFont="1" applyFill="1" applyBorder="1" applyAlignment="1">
      <alignment horizontal="center" vertical="top" wrapText="1"/>
    </xf>
    <xf numFmtId="169" fontId="7" fillId="0" borderId="0" xfId="0" applyNumberFormat="1" applyFont="1" applyFill="1" applyAlignment="1">
      <alignment horizontal="right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1308835"/>
        <c:crosses val="autoZero"/>
        <c:auto val="0"/>
        <c:lblOffset val="100"/>
        <c:noMultiLvlLbl val="0"/>
      </c:catAx>
      <c:valAx>
        <c:axId val="513088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15752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4132182"/>
        <c:axId val="6008077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56064"/>
        <c:axId val="34704577"/>
      </c:lineChart>
      <c:catAx>
        <c:axId val="141321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60080775"/>
        <c:crosses val="autoZero"/>
        <c:auto val="0"/>
        <c:lblOffset val="100"/>
        <c:noMultiLvlLbl val="0"/>
      </c:catAx>
      <c:valAx>
        <c:axId val="6008077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4132182"/>
        <c:crossesAt val="1"/>
        <c:crossBetween val="between"/>
        <c:dispUnits/>
        <c:majorUnit val="2000"/>
        <c:minorUnit val="100"/>
      </c:valAx>
      <c:catAx>
        <c:axId val="3856064"/>
        <c:scaling>
          <c:orientation val="minMax"/>
        </c:scaling>
        <c:axPos val="b"/>
        <c:delete val="1"/>
        <c:majorTickMark val="in"/>
        <c:minorTickMark val="none"/>
        <c:tickLblPos val="nextTo"/>
        <c:crossAx val="34704577"/>
        <c:crossesAt val="39"/>
        <c:auto val="0"/>
        <c:lblOffset val="100"/>
        <c:noMultiLvlLbl val="0"/>
      </c:catAx>
      <c:valAx>
        <c:axId val="3470457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60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3905738"/>
        <c:axId val="59607323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905738"/>
        <c:axId val="59607323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03860"/>
        <c:axId val="63463829"/>
      </c:line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07323"/>
        <c:crosses val="autoZero"/>
        <c:auto val="0"/>
        <c:lblOffset val="100"/>
        <c:noMultiLvlLbl val="0"/>
      </c:catAx>
      <c:valAx>
        <c:axId val="596073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05738"/>
        <c:crossesAt val="1"/>
        <c:crossBetween val="between"/>
        <c:dispUnits/>
        <c:majorUnit val="1"/>
      </c:valAx>
      <c:catAx>
        <c:axId val="66703860"/>
        <c:scaling>
          <c:orientation val="minMax"/>
        </c:scaling>
        <c:axPos val="b"/>
        <c:delete val="1"/>
        <c:majorTickMark val="in"/>
        <c:minorTickMark val="none"/>
        <c:tickLblPos val="nextTo"/>
        <c:crossAx val="63463829"/>
        <c:crosses val="autoZero"/>
        <c:auto val="0"/>
        <c:lblOffset val="100"/>
        <c:noMultiLvlLbl val="0"/>
      </c:catAx>
      <c:valAx>
        <c:axId val="6346382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70386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4303550"/>
        <c:axId val="40296495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0296495"/>
        <c:crosses val="autoZero"/>
        <c:auto val="1"/>
        <c:lblOffset val="100"/>
        <c:noMultiLvlLbl val="0"/>
      </c:catAx>
      <c:valAx>
        <c:axId val="4029649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43035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9126332"/>
        <c:axId val="62374941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26332"/>
        <c:axId val="62374941"/>
      </c:lineChart>
      <c:catAx>
        <c:axId val="591263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2374941"/>
        <c:crosses val="autoZero"/>
        <c:auto val="1"/>
        <c:lblOffset val="100"/>
        <c:noMultiLvlLbl val="0"/>
      </c:catAx>
      <c:valAx>
        <c:axId val="6237494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91263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503558"/>
        <c:axId val="1920543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31152"/>
        <c:axId val="12136049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503558"/>
        <c:crossesAt val="1"/>
        <c:crossBetween val="between"/>
        <c:dispUnits/>
        <c:majorUnit val="400"/>
      </c:valAx>
      <c:catAx>
        <c:axId val="38631152"/>
        <c:scaling>
          <c:orientation val="minMax"/>
        </c:scaling>
        <c:axPos val="b"/>
        <c:delete val="1"/>
        <c:majorTickMark val="in"/>
        <c:minorTickMark val="none"/>
        <c:tickLblPos val="nextTo"/>
        <c:crossAx val="12136049"/>
        <c:crosses val="autoZero"/>
        <c:auto val="1"/>
        <c:lblOffset val="100"/>
        <c:noMultiLvlLbl val="0"/>
      </c:catAx>
      <c:valAx>
        <c:axId val="1213604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3863115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2115578"/>
        <c:axId val="434958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3495883"/>
        <c:crosses val="autoZero"/>
        <c:auto val="1"/>
        <c:lblOffset val="100"/>
        <c:noMultiLvlLbl val="0"/>
      </c:catAx>
      <c:valAx>
        <c:axId val="434958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211557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918628"/>
        <c:axId val="3350560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91862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6375"/>
          <c:w val="0.8965"/>
          <c:h val="0.7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114990"/>
        <c:axId val="2959945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311499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068504"/>
        <c:axId val="487456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8745625"/>
        <c:crosses val="autoZero"/>
        <c:auto val="1"/>
        <c:lblOffset val="100"/>
        <c:noMultiLvlLbl val="0"/>
      </c:catAx>
      <c:valAx>
        <c:axId val="487456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50685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6375"/>
          <c:w val="0.895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6057442"/>
        <c:axId val="5608152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057442"/>
        <c:axId val="56081523"/>
      </c:lineChart>
      <c:catAx>
        <c:axId val="360574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56081523"/>
        <c:crosses val="autoZero"/>
        <c:auto val="1"/>
        <c:lblOffset val="100"/>
        <c:noMultiLvlLbl val="0"/>
      </c:catAx>
      <c:valAx>
        <c:axId val="560815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60574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46309485"/>
        <c:crosses val="autoZero"/>
        <c:auto val="0"/>
        <c:lblOffset val="100"/>
        <c:noMultiLvlLbl val="0"/>
      </c:catAx>
      <c:valAx>
        <c:axId val="463094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49716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153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438150</xdr:colOff>
      <xdr:row>0</xdr:row>
      <xdr:rowOff>0</xdr:rowOff>
    </xdr:from>
    <xdr:to>
      <xdr:col>40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5839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9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9</xdr:row>
      <xdr:rowOff>0</xdr:rowOff>
    </xdr:from>
    <xdr:to>
      <xdr:col>37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1497925" y="20383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14979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438150</xdr:colOff>
      <xdr:row>25</xdr:row>
      <xdr:rowOff>0</xdr:rowOff>
    </xdr:from>
    <xdr:to>
      <xdr:col>37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1497925" y="571500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02025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02525" y="474345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37297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334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4597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workbookViewId="0" topLeftCell="A19">
      <selection activeCell="G28" sqref="B28:G28"/>
    </sheetView>
  </sheetViews>
  <sheetFormatPr defaultColWidth="9.00390625" defaultRowHeight="12.75"/>
  <cols>
    <col min="1" max="1" width="22.75390625" style="21" customWidth="1"/>
    <col min="2" max="4" width="9.25390625" style="21" customWidth="1"/>
    <col min="5" max="6" width="9.25390625" style="22" customWidth="1"/>
    <col min="7" max="7" width="9.25390625" style="23" customWidth="1"/>
    <col min="8" max="8" width="9.25390625" style="21" customWidth="1"/>
    <col min="9" max="9" width="11.125" style="21" customWidth="1"/>
    <col min="10" max="15" width="8.25390625" style="21" customWidth="1"/>
    <col min="16" max="18" width="8.375" style="21" bestFit="1" customWidth="1"/>
    <col min="19" max="16384" width="8.00390625" style="21" customWidth="1"/>
  </cols>
  <sheetData>
    <row r="1" spans="1:10" ht="15.75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62"/>
    </row>
    <row r="2" spans="1:10" ht="15.75">
      <c r="A2" s="172" t="s">
        <v>2</v>
      </c>
      <c r="B2" s="172"/>
      <c r="C2" s="172"/>
      <c r="D2" s="172"/>
      <c r="E2" s="172"/>
      <c r="F2" s="172"/>
      <c r="G2" s="172"/>
      <c r="H2" s="172"/>
      <c r="I2" s="172"/>
      <c r="J2" s="140"/>
    </row>
    <row r="3" spans="1:10" ht="15.7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3" ht="15" customHeight="1">
      <c r="A4" s="46" t="s">
        <v>3</v>
      </c>
      <c r="B4" s="20"/>
      <c r="C4" s="20"/>
    </row>
    <row r="5" spans="1:6" ht="15" customHeight="1">
      <c r="A5" s="15" t="s">
        <v>4</v>
      </c>
      <c r="B5" s="24"/>
      <c r="C5" s="24"/>
      <c r="D5" s="25"/>
      <c r="E5" s="26"/>
      <c r="F5" s="26"/>
    </row>
    <row r="6" spans="1:16" s="29" customFormat="1" ht="54" customHeight="1">
      <c r="A6" s="68"/>
      <c r="B6" s="69">
        <v>2008</v>
      </c>
      <c r="C6" s="69" t="s">
        <v>5</v>
      </c>
      <c r="D6" s="69" t="s">
        <v>101</v>
      </c>
      <c r="E6" s="69" t="s">
        <v>6</v>
      </c>
      <c r="F6" s="69" t="s">
        <v>102</v>
      </c>
      <c r="G6" s="69" t="s">
        <v>7</v>
      </c>
      <c r="H6" s="69" t="s">
        <v>103</v>
      </c>
      <c r="I6" s="131"/>
      <c r="J6" s="132"/>
      <c r="K6" s="132"/>
      <c r="L6" s="132"/>
      <c r="M6" s="132"/>
      <c r="N6" s="132"/>
      <c r="O6" s="132"/>
      <c r="P6" s="132"/>
    </row>
    <row r="7" spans="1:16" ht="24.75" customHeight="1">
      <c r="A7" s="31" t="s">
        <v>8</v>
      </c>
      <c r="B7" s="65">
        <v>7.6</v>
      </c>
      <c r="C7" s="65">
        <v>6.900000000000006</v>
      </c>
      <c r="D7" s="65">
        <v>7.5</v>
      </c>
      <c r="E7" s="65">
        <v>3.2</v>
      </c>
      <c r="F7" s="65">
        <v>2.8</v>
      </c>
      <c r="G7" s="65">
        <v>3.2</v>
      </c>
      <c r="H7" s="65">
        <v>2.8</v>
      </c>
      <c r="I7" s="133"/>
      <c r="J7" s="134"/>
      <c r="K7" s="134"/>
      <c r="L7" s="134"/>
      <c r="M7" s="134"/>
      <c r="N7" s="134"/>
      <c r="O7" s="134"/>
      <c r="P7" s="134"/>
    </row>
    <row r="8" spans="1:16" ht="15" customHeight="1">
      <c r="A8" s="31" t="s">
        <v>9</v>
      </c>
      <c r="B8" s="113">
        <v>20</v>
      </c>
      <c r="C8" s="113">
        <v>16.6</v>
      </c>
      <c r="D8" s="113">
        <v>18.4</v>
      </c>
      <c r="E8" s="66">
        <v>-1.5999999999999943</v>
      </c>
      <c r="F8" s="66">
        <v>-1</v>
      </c>
      <c r="G8" s="66">
        <v>0.1</v>
      </c>
      <c r="H8" s="66">
        <v>0.6</v>
      </c>
      <c r="I8" s="23"/>
      <c r="J8" s="23"/>
      <c r="K8" s="23"/>
      <c r="L8" s="23"/>
      <c r="M8" s="23"/>
      <c r="N8" s="136"/>
      <c r="O8" s="136"/>
      <c r="P8" s="136"/>
    </row>
    <row r="9" spans="1:16" ht="48" customHeight="1">
      <c r="A9" s="31" t="s">
        <v>10</v>
      </c>
      <c r="B9" s="66">
        <v>15.22</v>
      </c>
      <c r="C9" s="66">
        <v>15.89</v>
      </c>
      <c r="D9" s="66">
        <v>15.13</v>
      </c>
      <c r="E9" s="66">
        <v>2.38</v>
      </c>
      <c r="F9" s="66">
        <v>1.6</v>
      </c>
      <c r="G9" s="66">
        <v>2.38</v>
      </c>
      <c r="H9" s="66">
        <v>1.6</v>
      </c>
      <c r="I9" s="23"/>
      <c r="J9" s="23"/>
      <c r="K9" s="23"/>
      <c r="L9" s="23"/>
      <c r="M9" s="23"/>
      <c r="N9" s="135"/>
      <c r="O9" s="135"/>
      <c r="P9" s="135"/>
    </row>
    <row r="10" spans="1:17" ht="27" customHeight="1">
      <c r="A10" s="31" t="s">
        <v>11</v>
      </c>
      <c r="B10" s="63">
        <v>39.4181</v>
      </c>
      <c r="C10" s="63">
        <v>38.2101</v>
      </c>
      <c r="D10" s="63">
        <v>39.2956</v>
      </c>
      <c r="E10" s="64">
        <v>43.7196</v>
      </c>
      <c r="F10" s="64">
        <v>43.922</v>
      </c>
      <c r="G10" s="64">
        <v>43.7196</v>
      </c>
      <c r="H10" s="64">
        <v>43.922</v>
      </c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7" s="27" customFormat="1" ht="25.5" customHeight="1">
      <c r="A11" s="31" t="s">
        <v>12</v>
      </c>
      <c r="B11" s="67">
        <v>11.040654895376733</v>
      </c>
      <c r="C11" s="145">
        <v>7.6377229652833165</v>
      </c>
      <c r="D11" s="145">
        <v>10.6955728080949</v>
      </c>
      <c r="E11" s="145">
        <f>E10/B10*100-100</f>
        <v>10.91249958775282</v>
      </c>
      <c r="F11" s="145">
        <f>F10/B10*100-100</f>
        <v>11.425969288220372</v>
      </c>
      <c r="G11" s="126">
        <v>0.20697100343119246</v>
      </c>
      <c r="H11" s="126">
        <f>H10/G10*100-100</f>
        <v>0.4629502557205427</v>
      </c>
      <c r="I11" s="143"/>
      <c r="J11" s="143"/>
      <c r="K11" s="143"/>
      <c r="L11" s="143"/>
      <c r="M11" s="143"/>
      <c r="N11" s="143"/>
      <c r="O11" s="137"/>
      <c r="P11" s="137"/>
      <c r="Q11" s="137"/>
    </row>
    <row r="12" spans="1:10" s="27" customFormat="1" ht="15" customHeight="1">
      <c r="A12" s="33"/>
      <c r="B12" s="56"/>
      <c r="C12" s="120"/>
      <c r="D12" s="141"/>
      <c r="E12" s="56"/>
      <c r="F12" s="130"/>
      <c r="G12" s="23"/>
      <c r="I12" s="28"/>
      <c r="J12" s="28"/>
    </row>
    <row r="13" spans="1:19" s="27" customFormat="1" ht="15" customHeight="1">
      <c r="A13" s="46" t="s">
        <v>13</v>
      </c>
      <c r="B13" s="56"/>
      <c r="C13" s="56"/>
      <c r="D13" s="56"/>
      <c r="E13" s="56"/>
      <c r="F13" s="56"/>
      <c r="G13" s="23"/>
      <c r="I13" s="28"/>
      <c r="J13" s="28"/>
      <c r="L13" s="144"/>
      <c r="M13" s="144"/>
      <c r="N13" s="144"/>
      <c r="O13" s="144"/>
      <c r="P13" s="144"/>
      <c r="Q13" s="144"/>
      <c r="R13" s="144"/>
      <c r="S13" s="144"/>
    </row>
    <row r="14" spans="1:10" s="27" customFormat="1" ht="15" customHeight="1">
      <c r="A14" s="15" t="s">
        <v>14</v>
      </c>
      <c r="B14" s="56"/>
      <c r="C14" s="56"/>
      <c r="D14" s="56"/>
      <c r="E14" s="56"/>
      <c r="F14" s="56"/>
      <c r="G14" s="23"/>
      <c r="I14" s="28"/>
      <c r="J14" s="28"/>
    </row>
    <row r="15" spans="1:10" s="27" customFormat="1" ht="44.25" customHeight="1">
      <c r="A15" s="70"/>
      <c r="B15" s="71" t="s">
        <v>19</v>
      </c>
      <c r="C15" s="173" t="s">
        <v>104</v>
      </c>
      <c r="D15" s="72" t="s">
        <v>105</v>
      </c>
      <c r="E15" s="71" t="s">
        <v>22</v>
      </c>
      <c r="F15" s="173" t="s">
        <v>106</v>
      </c>
      <c r="G15" s="72" t="s">
        <v>107</v>
      </c>
      <c r="H15" s="73" t="s">
        <v>23</v>
      </c>
      <c r="I15" s="73" t="s">
        <v>24</v>
      </c>
      <c r="J15" s="49"/>
    </row>
    <row r="16" spans="1:10" s="27" customFormat="1" ht="15" customHeight="1">
      <c r="A16" s="31" t="s">
        <v>15</v>
      </c>
      <c r="B16" s="30">
        <v>27561.852</v>
      </c>
      <c r="C16" s="30">
        <v>30613.33384</v>
      </c>
      <c r="D16" s="30">
        <v>30964.153899999998</v>
      </c>
      <c r="E16" s="30">
        <v>30803.2785</v>
      </c>
      <c r="F16" s="30">
        <v>31107.51572</v>
      </c>
      <c r="G16" s="30">
        <v>32251.503699999997</v>
      </c>
      <c r="H16" s="30">
        <f>G16-F16</f>
        <v>1143.987979999998</v>
      </c>
      <c r="I16" s="30">
        <f>G16-E16</f>
        <v>1448.2251999999971</v>
      </c>
      <c r="J16" s="30"/>
    </row>
    <row r="17" spans="1:10" s="27" customFormat="1" ht="15" customHeight="1">
      <c r="A17" s="31" t="s">
        <v>16</v>
      </c>
      <c r="B17" s="30">
        <v>31575.8529</v>
      </c>
      <c r="C17" s="30">
        <v>34943.16681</v>
      </c>
      <c r="D17" s="30">
        <v>35201.2686</v>
      </c>
      <c r="E17" s="30">
        <v>35150.7861</v>
      </c>
      <c r="F17" s="30">
        <v>36510.60025</v>
      </c>
      <c r="G17" s="30">
        <v>37113.67479999999</v>
      </c>
      <c r="H17" s="30">
        <f>G17-F17</f>
        <v>603.0745499999903</v>
      </c>
      <c r="I17" s="30">
        <f>G17-E17</f>
        <v>1962.8886999999959</v>
      </c>
      <c r="J17" s="30"/>
    </row>
    <row r="18" spans="1:10" s="27" customFormat="1" ht="15" customHeight="1">
      <c r="A18" s="31" t="s">
        <v>17</v>
      </c>
      <c r="B18" s="30">
        <v>43017.98219</v>
      </c>
      <c r="C18" s="30">
        <v>49403.75282</v>
      </c>
      <c r="D18" s="30">
        <v>48389.150200000004</v>
      </c>
      <c r="E18" s="30">
        <v>48453.18036</v>
      </c>
      <c r="F18" s="30">
        <v>51071.02895508</v>
      </c>
      <c r="G18" s="30">
        <v>50940.900166960004</v>
      </c>
      <c r="H18" s="30">
        <f>G18-F18</f>
        <v>-130.1287881199969</v>
      </c>
      <c r="I18" s="30">
        <f>G18-E18</f>
        <v>2487.7198069600054</v>
      </c>
      <c r="J18" s="30"/>
    </row>
    <row r="19" spans="1:10" s="27" customFormat="1" ht="15" customHeight="1">
      <c r="A19" s="75" t="s">
        <v>18</v>
      </c>
      <c r="B19" s="51">
        <v>25.297828739038113</v>
      </c>
      <c r="C19" s="51">
        <v>25.109749805455138</v>
      </c>
      <c r="D19" s="51">
        <v>25.109749805455138</v>
      </c>
      <c r="E19" s="51">
        <v>24.537956781735687</v>
      </c>
      <c r="F19" s="51">
        <v>24.110875358398733</v>
      </c>
      <c r="G19" s="51">
        <v>24.106584511825073</v>
      </c>
      <c r="H19" s="29"/>
      <c r="I19" s="29"/>
      <c r="J19" s="29"/>
    </row>
    <row r="20" ht="15.75" customHeight="1"/>
    <row r="21" spans="1:6" s="39" customFormat="1" ht="15" customHeight="1">
      <c r="A21" s="38" t="s">
        <v>25</v>
      </c>
      <c r="B21" s="44"/>
      <c r="C21" s="45"/>
      <c r="D21" s="45"/>
      <c r="E21" s="54"/>
      <c r="F21" s="55"/>
    </row>
    <row r="22" spans="1:6" s="39" customFormat="1" ht="15" customHeight="1">
      <c r="A22" s="43" t="s">
        <v>26</v>
      </c>
      <c r="B22" s="44"/>
      <c r="C22" s="45"/>
      <c r="D22" s="45"/>
      <c r="E22" s="54"/>
      <c r="F22" s="55"/>
    </row>
    <row r="23" spans="1:10" s="39" customFormat="1" ht="47.25" customHeight="1">
      <c r="A23" s="70"/>
      <c r="B23" s="71" t="s">
        <v>19</v>
      </c>
      <c r="C23" s="72" t="s">
        <v>20</v>
      </c>
      <c r="D23" s="72" t="s">
        <v>21</v>
      </c>
      <c r="E23" s="71" t="s">
        <v>22</v>
      </c>
      <c r="F23" s="72" t="s">
        <v>91</v>
      </c>
      <c r="G23" s="72" t="s">
        <v>107</v>
      </c>
      <c r="H23" s="73" t="s">
        <v>23</v>
      </c>
      <c r="I23" s="73" t="s">
        <v>24</v>
      </c>
      <c r="J23" s="49"/>
    </row>
    <row r="24" spans="1:10" s="40" customFormat="1" ht="26.25" customHeight="1">
      <c r="A24" s="31" t="s">
        <v>27</v>
      </c>
      <c r="B24" s="41">
        <v>1176.570378</v>
      </c>
      <c r="C24" s="41">
        <v>1279.67</v>
      </c>
      <c r="D24" s="41">
        <v>1283.69</v>
      </c>
      <c r="E24" s="42">
        <v>1224.62</v>
      </c>
      <c r="F24" s="42">
        <v>1551.28953475304</v>
      </c>
      <c r="G24" s="42">
        <v>1575.28</v>
      </c>
      <c r="H24" s="112">
        <f>G24-F24</f>
        <v>23.990465246959957</v>
      </c>
      <c r="I24" s="112">
        <f>G24-E24</f>
        <v>350.6600000000001</v>
      </c>
      <c r="J24" s="112"/>
    </row>
    <row r="26" spans="1:2" s="2" customFormat="1" ht="15.75" customHeight="1">
      <c r="A26" s="47" t="s">
        <v>28</v>
      </c>
      <c r="B26" s="1"/>
    </row>
    <row r="27" s="2" customFormat="1" ht="9" customHeight="1"/>
    <row r="28" spans="1:10" s="2" customFormat="1" ht="54" customHeight="1">
      <c r="A28" s="74"/>
      <c r="B28" s="71" t="s">
        <v>19</v>
      </c>
      <c r="C28" s="72" t="s">
        <v>90</v>
      </c>
      <c r="D28" s="72" t="s">
        <v>105</v>
      </c>
      <c r="E28" s="71" t="s">
        <v>22</v>
      </c>
      <c r="F28" s="72" t="s">
        <v>91</v>
      </c>
      <c r="G28" s="72" t="s">
        <v>107</v>
      </c>
      <c r="H28" s="73" t="s">
        <v>23</v>
      </c>
      <c r="I28" s="73" t="s">
        <v>24</v>
      </c>
      <c r="J28" s="49"/>
    </row>
    <row r="29" spans="1:18" s="2" customFormat="1" ht="26.25" customHeight="1">
      <c r="A29" s="3" t="s">
        <v>29</v>
      </c>
      <c r="B29" s="4">
        <v>35.4988</v>
      </c>
      <c r="C29" s="5">
        <v>38.7813</v>
      </c>
      <c r="D29" s="5">
        <v>39.2956</v>
      </c>
      <c r="E29" s="5">
        <v>39.4181</v>
      </c>
      <c r="F29" s="5">
        <v>43.71963311688312</v>
      </c>
      <c r="G29" s="5">
        <v>43.922</v>
      </c>
      <c r="H29" s="17">
        <f>G29/F29-1</f>
        <v>0.004628741567337835</v>
      </c>
      <c r="I29" s="17">
        <f>G29/E29-1</f>
        <v>0.11425969288220372</v>
      </c>
      <c r="J29" s="17"/>
      <c r="K29" s="3"/>
      <c r="L29" s="57"/>
      <c r="M29" s="11"/>
      <c r="N29" s="11"/>
      <c r="O29" s="11"/>
      <c r="P29" s="11"/>
      <c r="Q29" s="11"/>
      <c r="R29" s="11"/>
    </row>
    <row r="30" spans="1:18" s="2" customFormat="1" ht="26.25" customHeight="1">
      <c r="A30" s="3" t="s">
        <v>30</v>
      </c>
      <c r="B30" s="4">
        <v>35.2709</v>
      </c>
      <c r="C30" s="5">
        <v>38.85</v>
      </c>
      <c r="D30" s="5">
        <v>39.2929</v>
      </c>
      <c r="E30" s="5">
        <v>39.5934</v>
      </c>
      <c r="F30" s="5">
        <v>43.8192</v>
      </c>
      <c r="G30" s="5">
        <v>43.9388</v>
      </c>
      <c r="H30" s="17">
        <f>G30/F30-1</f>
        <v>0.0027293971592361466</v>
      </c>
      <c r="I30" s="17">
        <f>G30/E30-1</f>
        <v>0.10975061500149019</v>
      </c>
      <c r="J30" s="17"/>
      <c r="K30" s="3"/>
      <c r="L30" s="57"/>
      <c r="M30" s="11"/>
      <c r="N30" s="11"/>
      <c r="O30" s="11"/>
      <c r="P30" s="11"/>
      <c r="Q30" s="11"/>
      <c r="R30" s="11"/>
    </row>
    <row r="31" spans="1:18" s="2" customFormat="1" ht="26.25" customHeight="1">
      <c r="A31" s="3" t="s">
        <v>31</v>
      </c>
      <c r="B31" s="4">
        <v>1.4587</v>
      </c>
      <c r="C31" s="5">
        <v>1.273</v>
      </c>
      <c r="D31" s="5">
        <v>1.2622</v>
      </c>
      <c r="E31" s="5">
        <v>1.3988</v>
      </c>
      <c r="F31" s="5">
        <v>1.4715</v>
      </c>
      <c r="G31" s="5">
        <v>1.5087</v>
      </c>
      <c r="H31" s="17">
        <f>G31/F31-1</f>
        <v>0.02528032619775722</v>
      </c>
      <c r="I31" s="17">
        <f>G31/E31-1</f>
        <v>0.07856734343723182</v>
      </c>
      <c r="J31" s="17"/>
      <c r="K31" s="3"/>
      <c r="L31" s="11"/>
      <c r="M31" s="11"/>
      <c r="N31" s="11"/>
      <c r="O31" s="11"/>
      <c r="P31" s="11"/>
      <c r="Q31" s="11"/>
      <c r="R31" s="11"/>
    </row>
    <row r="32" spans="1:18" s="2" customFormat="1" ht="26.25" customHeight="1">
      <c r="A32" s="3" t="s">
        <v>32</v>
      </c>
      <c r="B32" s="4"/>
      <c r="C32" s="5"/>
      <c r="D32" s="5"/>
      <c r="E32" s="5"/>
      <c r="F32" s="5"/>
      <c r="G32" s="5"/>
      <c r="H32" s="17"/>
      <c r="I32" s="17"/>
      <c r="J32" s="17"/>
      <c r="K32" s="3"/>
      <c r="L32" s="11"/>
      <c r="M32" s="11"/>
      <c r="N32" s="11"/>
      <c r="O32" s="11"/>
      <c r="P32" s="11"/>
      <c r="Q32" s="11"/>
      <c r="R32" s="11"/>
    </row>
    <row r="33" spans="1:18" s="2" customFormat="1" ht="15" customHeight="1">
      <c r="A33" s="76" t="s">
        <v>33</v>
      </c>
      <c r="B33" s="5">
        <v>35.53610471942304</v>
      </c>
      <c r="C33" s="5">
        <v>38.57</v>
      </c>
      <c r="D33" s="5">
        <v>39.3689</v>
      </c>
      <c r="E33" s="5">
        <v>39.7217</v>
      </c>
      <c r="F33" s="5">
        <v>43.7032</v>
      </c>
      <c r="G33" s="5">
        <v>43.8751</v>
      </c>
      <c r="H33" s="17">
        <f>G33/F33-1</f>
        <v>0.003933350418275916</v>
      </c>
      <c r="I33" s="17">
        <f>G33/E33-1</f>
        <v>0.10456249354886626</v>
      </c>
      <c r="J33" s="17"/>
      <c r="K33" s="13"/>
      <c r="L33" s="57"/>
      <c r="M33" s="11"/>
      <c r="N33" s="11"/>
      <c r="O33" s="11"/>
      <c r="P33" s="11"/>
      <c r="Q33" s="11"/>
      <c r="R33" s="11"/>
    </row>
    <row r="34" spans="1:18" s="2" customFormat="1" ht="15" customHeight="1">
      <c r="A34" s="76" t="s">
        <v>34</v>
      </c>
      <c r="B34" s="5">
        <v>52.19931945961053</v>
      </c>
      <c r="C34" s="5">
        <v>50.1098</v>
      </c>
      <c r="D34" s="5">
        <v>50.3816</v>
      </c>
      <c r="E34" s="5">
        <v>55.2291</v>
      </c>
      <c r="F34" s="5">
        <v>65.1903</v>
      </c>
      <c r="G34" s="5">
        <v>65.8673</v>
      </c>
      <c r="H34" s="17">
        <f>G34/F34-1</f>
        <v>0.010384980587602843</v>
      </c>
      <c r="I34" s="17">
        <f>G34/E34-1</f>
        <v>0.19261947053274442</v>
      </c>
      <c r="J34" s="17"/>
      <c r="L34" s="57"/>
      <c r="M34" s="11"/>
      <c r="N34" s="11"/>
      <c r="O34" s="11"/>
      <c r="P34" s="11"/>
      <c r="Q34" s="11"/>
      <c r="R34" s="11"/>
    </row>
    <row r="35" spans="1:18" s="2" customFormat="1" ht="15" customHeight="1">
      <c r="A35" s="76" t="s">
        <v>35</v>
      </c>
      <c r="B35" s="5">
        <v>1.4272834712916609</v>
      </c>
      <c r="C35" s="5">
        <v>1.4023</v>
      </c>
      <c r="D35" s="5">
        <v>1.4035</v>
      </c>
      <c r="E35" s="5">
        <v>1.2903</v>
      </c>
      <c r="F35" s="5">
        <v>1.4924</v>
      </c>
      <c r="G35" s="5">
        <v>1.4978</v>
      </c>
      <c r="H35" s="17">
        <f>G35/F35-1</f>
        <v>0.003618332886625719</v>
      </c>
      <c r="I35" s="17">
        <f>G35/E35-1</f>
        <v>0.16081531426799978</v>
      </c>
      <c r="J35" s="17"/>
      <c r="L35" s="57"/>
      <c r="M35" s="11"/>
      <c r="N35" s="11"/>
      <c r="O35" s="11"/>
      <c r="P35" s="11"/>
      <c r="Q35" s="11"/>
      <c r="R35" s="11"/>
    </row>
    <row r="36" spans="1:18" s="2" customFormat="1" ht="15" customHeight="1">
      <c r="A36" s="76" t="s">
        <v>36</v>
      </c>
      <c r="B36" s="5">
        <v>0.29081548742986757</v>
      </c>
      <c r="C36" s="5">
        <v>0.3199</v>
      </c>
      <c r="D36" s="5">
        <v>0.3258</v>
      </c>
      <c r="E36" s="5">
        <v>0.324657923963241</v>
      </c>
      <c r="F36" s="5">
        <v>0.289</v>
      </c>
      <c r="G36" s="5">
        <v>0.2943</v>
      </c>
      <c r="H36" s="17">
        <f>G36/F36-1</f>
        <v>0.01833910034602093</v>
      </c>
      <c r="I36" s="17">
        <f>G36/E36-1</f>
        <v>-0.09350741726137024</v>
      </c>
      <c r="J36" s="17"/>
      <c r="L36" s="57"/>
      <c r="M36" s="12"/>
      <c r="N36" s="12"/>
      <c r="O36" s="12"/>
      <c r="P36" s="12"/>
      <c r="Q36" s="12"/>
      <c r="R36" s="1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52"/>
  <sheetViews>
    <sheetView workbookViewId="0" topLeftCell="A13">
      <selection activeCell="F28" sqref="B28:F28"/>
    </sheetView>
  </sheetViews>
  <sheetFormatPr defaultColWidth="9.00390625" defaultRowHeight="12.75"/>
  <cols>
    <col min="1" max="1" width="23.00390625" style="2" customWidth="1"/>
    <col min="2" max="2" width="11.625" style="2" customWidth="1"/>
    <col min="3" max="3" width="12.125" style="2" customWidth="1"/>
    <col min="4" max="4" width="12.375" style="2" customWidth="1"/>
    <col min="5" max="8" width="9.875" style="2" customWidth="1"/>
    <col min="9" max="9" width="8.375" style="2" customWidth="1"/>
    <col min="10" max="10" width="11.125" style="2" customWidth="1"/>
    <col min="11" max="11" width="10.375" style="2" customWidth="1"/>
    <col min="12" max="12" width="13.125" style="2" customWidth="1"/>
    <col min="13" max="13" width="16.125" style="2" customWidth="1"/>
    <col min="14" max="16384" width="9.125" style="2" customWidth="1"/>
  </cols>
  <sheetData>
    <row r="1" spans="1:2" ht="15.75" customHeight="1">
      <c r="A1" s="47" t="s">
        <v>37</v>
      </c>
      <c r="B1" s="1"/>
    </row>
    <row r="2" spans="1:6" s="8" customFormat="1" ht="15.75" customHeight="1">
      <c r="A2" s="7" t="s">
        <v>38</v>
      </c>
      <c r="B2" s="7"/>
      <c r="C2" s="9"/>
      <c r="D2" s="9"/>
      <c r="E2" s="9"/>
      <c r="F2" s="9"/>
    </row>
    <row r="3" spans="1:11" ht="4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  <c r="J3" s="118"/>
      <c r="K3" s="118"/>
    </row>
    <row r="4" spans="1:9" ht="14.25" customHeight="1">
      <c r="A4" s="10" t="s">
        <v>39</v>
      </c>
      <c r="B4" s="109">
        <v>473.05</v>
      </c>
      <c r="C4" s="109">
        <f>C6+C7+C8</f>
        <v>430.45</v>
      </c>
      <c r="D4" s="109">
        <f>D6+D7</f>
        <v>282</v>
      </c>
      <c r="E4" s="109">
        <f>E6+E7</f>
        <v>20.05</v>
      </c>
      <c r="F4" s="109">
        <f>F6+F7</f>
        <v>3.8</v>
      </c>
      <c r="G4" s="110">
        <f>F4-E4</f>
        <v>-16.25</v>
      </c>
      <c r="H4" s="110">
        <f>D4-C4</f>
        <v>-148.45</v>
      </c>
      <c r="I4" s="117"/>
    </row>
    <row r="5" spans="1:10" ht="14.25" customHeight="1">
      <c r="A5" s="53" t="s">
        <v>40</v>
      </c>
      <c r="B5" s="104">
        <f>B6-B7</f>
        <v>52.94999999999999</v>
      </c>
      <c r="C5" s="104">
        <f>C6-C7</f>
        <v>70.55000000000001</v>
      </c>
      <c r="D5" s="104">
        <f>D6-D7</f>
        <v>-148.39999999999998</v>
      </c>
      <c r="E5" s="104">
        <f>E6-E7</f>
        <v>-1.4499999999999993</v>
      </c>
      <c r="F5" s="104">
        <f>F6-F7</f>
        <v>-2.8</v>
      </c>
      <c r="G5" s="174">
        <f>F5-E5</f>
        <v>-1.3500000000000005</v>
      </c>
      <c r="H5" s="174">
        <f>D5-C5</f>
        <v>-218.95</v>
      </c>
      <c r="I5" s="117"/>
      <c r="J5" s="11"/>
    </row>
    <row r="6" spans="1:10" ht="14.25" customHeight="1">
      <c r="A6" s="61" t="s">
        <v>41</v>
      </c>
      <c r="B6" s="105">
        <v>228.5</v>
      </c>
      <c r="C6" s="105">
        <v>216</v>
      </c>
      <c r="D6" s="105">
        <v>66.8</v>
      </c>
      <c r="E6" s="105">
        <v>9.3</v>
      </c>
      <c r="F6" s="105">
        <v>0.5</v>
      </c>
      <c r="G6" s="106">
        <f>F6-E6</f>
        <v>-8.8</v>
      </c>
      <c r="H6" s="106">
        <f>D6-C6</f>
        <v>-149.2</v>
      </c>
      <c r="I6" s="117"/>
      <c r="J6" s="119"/>
    </row>
    <row r="7" spans="1:10" ht="14.25" customHeight="1">
      <c r="A7" s="61" t="s">
        <v>42</v>
      </c>
      <c r="B7" s="105">
        <v>175.55</v>
      </c>
      <c r="C7" s="105">
        <v>145.45</v>
      </c>
      <c r="D7" s="105">
        <v>215.2</v>
      </c>
      <c r="E7" s="111">
        <v>10.75</v>
      </c>
      <c r="F7" s="111">
        <v>3.3</v>
      </c>
      <c r="G7" s="106">
        <f>F7-E7</f>
        <v>-7.45</v>
      </c>
      <c r="H7" s="106">
        <f>D7-C7</f>
        <v>69.75</v>
      </c>
      <c r="I7" s="117"/>
      <c r="J7" s="119"/>
    </row>
    <row r="8" spans="1:10" ht="14.25" customHeight="1">
      <c r="A8" s="53" t="s">
        <v>43</v>
      </c>
      <c r="B8" s="104">
        <v>69</v>
      </c>
      <c r="C8" s="104">
        <v>69</v>
      </c>
      <c r="D8" s="114" t="s">
        <v>0</v>
      </c>
      <c r="E8" s="125" t="s">
        <v>0</v>
      </c>
      <c r="F8" s="125" t="s">
        <v>0</v>
      </c>
      <c r="G8" s="106" t="s">
        <v>0</v>
      </c>
      <c r="H8" s="106">
        <f>-C8</f>
        <v>-69</v>
      </c>
      <c r="I8" s="117"/>
      <c r="J8" s="115"/>
    </row>
    <row r="10" spans="1:2" ht="15.75" customHeight="1">
      <c r="A10" s="47" t="s">
        <v>44</v>
      </c>
      <c r="B10" s="1"/>
    </row>
    <row r="11" spans="1:6" s="8" customFormat="1" ht="15.75" customHeight="1">
      <c r="A11" s="7" t="s">
        <v>45</v>
      </c>
      <c r="B11" s="7"/>
      <c r="C11" s="9"/>
      <c r="D11" s="9"/>
      <c r="E11" s="9"/>
      <c r="F11" s="9"/>
    </row>
    <row r="12" spans="1:8" ht="48.75" customHeight="1">
      <c r="A12" s="71"/>
      <c r="B12" s="69" t="s">
        <v>46</v>
      </c>
      <c r="C12" s="69" t="s">
        <v>101</v>
      </c>
      <c r="D12" s="69" t="s">
        <v>102</v>
      </c>
      <c r="E12" s="69" t="s">
        <v>109</v>
      </c>
      <c r="F12" s="69" t="s">
        <v>108</v>
      </c>
      <c r="G12" s="73" t="s">
        <v>23</v>
      </c>
      <c r="H12" s="73" t="s">
        <v>24</v>
      </c>
    </row>
    <row r="13" spans="1:9" ht="21.75" customHeight="1">
      <c r="A13" s="10" t="s">
        <v>39</v>
      </c>
      <c r="B13" s="109">
        <f>+B14+B17</f>
        <v>3035.8050000000003</v>
      </c>
      <c r="C13" s="109">
        <f>+C14+C17</f>
        <v>2757.37433538</v>
      </c>
      <c r="D13" s="109">
        <f>+D14+D17</f>
        <v>1192.64361</v>
      </c>
      <c r="E13" s="125" t="s">
        <v>0</v>
      </c>
      <c r="F13" s="109">
        <f>+F17</f>
        <v>630</v>
      </c>
      <c r="G13" s="109" t="s">
        <v>0</v>
      </c>
      <c r="H13" s="110">
        <f>D13-C13</f>
        <v>-1564.73072538</v>
      </c>
      <c r="I13" s="110"/>
    </row>
    <row r="14" spans="1:10" ht="14.25" customHeight="1">
      <c r="A14" s="53" t="s">
        <v>47</v>
      </c>
      <c r="B14" s="104">
        <f>SUM(B15:B16)</f>
        <v>1751.257</v>
      </c>
      <c r="C14" s="104">
        <v>1602.82673538</v>
      </c>
      <c r="D14" s="104">
        <f>SUM(D15:D16)</f>
        <v>556.81236</v>
      </c>
      <c r="E14" s="125" t="s">
        <v>0</v>
      </c>
      <c r="F14" s="125" t="s">
        <v>0</v>
      </c>
      <c r="G14" s="109" t="s">
        <v>0</v>
      </c>
      <c r="H14" s="110">
        <f>D14-C14</f>
        <v>-1046.0143753799998</v>
      </c>
      <c r="I14" s="106"/>
      <c r="J14" s="11"/>
    </row>
    <row r="15" spans="1:10" ht="14.25" customHeight="1">
      <c r="A15" s="61" t="s">
        <v>41</v>
      </c>
      <c r="B15" s="125" t="s">
        <v>0</v>
      </c>
      <c r="C15" s="125" t="s">
        <v>0</v>
      </c>
      <c r="D15" s="125" t="s">
        <v>0</v>
      </c>
      <c r="E15" s="125" t="s">
        <v>0</v>
      </c>
      <c r="F15" s="125" t="s">
        <v>0</v>
      </c>
      <c r="G15" s="109" t="s">
        <v>0</v>
      </c>
      <c r="H15" s="109" t="s">
        <v>0</v>
      </c>
      <c r="I15" s="106"/>
      <c r="J15" s="11"/>
    </row>
    <row r="16" spans="1:10" ht="14.25" customHeight="1">
      <c r="A16" s="61" t="s">
        <v>42</v>
      </c>
      <c r="B16" s="104">
        <v>1751.257</v>
      </c>
      <c r="C16" s="104">
        <v>1602.82673538</v>
      </c>
      <c r="D16" s="105">
        <v>556.81236</v>
      </c>
      <c r="E16" s="125" t="s">
        <v>0</v>
      </c>
      <c r="F16" s="125" t="s">
        <v>0</v>
      </c>
      <c r="G16" s="109" t="s">
        <v>0</v>
      </c>
      <c r="H16" s="110">
        <f>D16-C16</f>
        <v>-1046.0143753799998</v>
      </c>
      <c r="I16" s="106"/>
      <c r="J16" s="11"/>
    </row>
    <row r="17" spans="1:10" ht="14.25" customHeight="1">
      <c r="A17" s="53" t="s">
        <v>48</v>
      </c>
      <c r="B17" s="105">
        <v>1284.548</v>
      </c>
      <c r="C17" s="105">
        <v>1154.5476</v>
      </c>
      <c r="D17" s="105">
        <v>635.83125</v>
      </c>
      <c r="E17" s="139" t="s">
        <v>0</v>
      </c>
      <c r="F17" s="139">
        <v>630</v>
      </c>
      <c r="G17" s="110">
        <f>F17</f>
        <v>630</v>
      </c>
      <c r="H17" s="110">
        <f>D17-C17</f>
        <v>-518.7163500000001</v>
      </c>
      <c r="I17" s="106"/>
      <c r="J17" s="13"/>
    </row>
    <row r="18" spans="1:10" ht="14.25" customHeight="1">
      <c r="A18" s="53" t="s">
        <v>49</v>
      </c>
      <c r="B18" s="125" t="s">
        <v>0</v>
      </c>
      <c r="C18" s="125" t="s">
        <v>0</v>
      </c>
      <c r="D18" s="125" t="s">
        <v>0</v>
      </c>
      <c r="E18" s="125" t="s">
        <v>0</v>
      </c>
      <c r="F18" s="125" t="s">
        <v>0</v>
      </c>
      <c r="G18" s="109" t="s">
        <v>0</v>
      </c>
      <c r="H18" s="109" t="s">
        <v>0</v>
      </c>
      <c r="I18" s="106"/>
      <c r="J18" s="13"/>
    </row>
    <row r="19" spans="1:10" ht="15.75" customHeight="1">
      <c r="A19" s="10" t="s">
        <v>50</v>
      </c>
      <c r="B19" s="34"/>
      <c r="C19" s="34"/>
      <c r="D19" s="34"/>
      <c r="E19" s="32"/>
      <c r="F19" s="34"/>
      <c r="G19" s="110"/>
      <c r="H19" s="110"/>
      <c r="I19" s="35"/>
      <c r="J19" s="13"/>
    </row>
    <row r="20" spans="1:10" ht="22.5" customHeight="1">
      <c r="A20" s="53" t="s">
        <v>51</v>
      </c>
      <c r="B20" s="34">
        <v>15.22</v>
      </c>
      <c r="C20" s="34">
        <v>15.13</v>
      </c>
      <c r="D20" s="34">
        <v>1.6</v>
      </c>
      <c r="E20" s="32">
        <v>2.38</v>
      </c>
      <c r="F20" s="34">
        <v>1.6</v>
      </c>
      <c r="G20" s="110">
        <f>F20-E20</f>
        <v>-0.7799999999999998</v>
      </c>
      <c r="H20" s="110">
        <f>D20-C20</f>
        <v>-13.530000000000001</v>
      </c>
      <c r="I20" s="35"/>
      <c r="J20" s="13"/>
    </row>
    <row r="21" spans="1:10" ht="14.25" customHeight="1">
      <c r="A21" s="53" t="s">
        <v>52</v>
      </c>
      <c r="B21" s="81" t="s">
        <v>0</v>
      </c>
      <c r="C21" s="81" t="s">
        <v>0</v>
      </c>
      <c r="D21" s="81" t="s">
        <v>0</v>
      </c>
      <c r="E21" s="81" t="s">
        <v>0</v>
      </c>
      <c r="F21" s="81" t="s">
        <v>0</v>
      </c>
      <c r="G21" s="32" t="s">
        <v>0</v>
      </c>
      <c r="H21" s="32" t="s">
        <v>0</v>
      </c>
      <c r="I21" s="35"/>
      <c r="J21" s="13"/>
    </row>
    <row r="22" spans="1:10" ht="14.25" customHeight="1">
      <c r="A22" s="53" t="s">
        <v>53</v>
      </c>
      <c r="B22" s="34">
        <v>8.731349374882544</v>
      </c>
      <c r="C22" s="34">
        <v>8.8</v>
      </c>
      <c r="D22" s="34">
        <v>13.31</v>
      </c>
      <c r="E22" s="82" t="s">
        <v>0</v>
      </c>
      <c r="F22" s="82" t="s">
        <v>0</v>
      </c>
      <c r="G22" s="32" t="s">
        <v>0</v>
      </c>
      <c r="H22" s="110">
        <f>D22-C22</f>
        <v>4.51</v>
      </c>
      <c r="I22" s="35"/>
      <c r="J22" s="13"/>
    </row>
    <row r="23" spans="1:10" ht="22.5" customHeight="1">
      <c r="A23" s="53" t="s">
        <v>54</v>
      </c>
      <c r="B23" s="32">
        <f>B20*1.2</f>
        <v>18.264</v>
      </c>
      <c r="C23" s="34">
        <f>C20*1.2</f>
        <v>18.156</v>
      </c>
      <c r="D23" s="34">
        <f>D20*1.2</f>
        <v>1.92</v>
      </c>
      <c r="E23" s="34">
        <f>E20*1.2</f>
        <v>2.856</v>
      </c>
      <c r="F23" s="34">
        <f>F20*1.2</f>
        <v>1.92</v>
      </c>
      <c r="G23" s="110">
        <f>F23-E23</f>
        <v>-0.9359999999999999</v>
      </c>
      <c r="H23" s="110">
        <f>D23-C23</f>
        <v>-16.235999999999997</v>
      </c>
      <c r="I23" s="35"/>
      <c r="J23" s="13"/>
    </row>
    <row r="24" spans="1:10" ht="14.25" customHeight="1">
      <c r="A24" s="53" t="s">
        <v>49</v>
      </c>
      <c r="B24" s="81" t="s">
        <v>0</v>
      </c>
      <c r="C24" s="81" t="s">
        <v>0</v>
      </c>
      <c r="D24" s="81" t="s">
        <v>0</v>
      </c>
      <c r="E24" s="81" t="s">
        <v>0</v>
      </c>
      <c r="F24" s="81" t="s">
        <v>0</v>
      </c>
      <c r="G24" s="32" t="s">
        <v>0</v>
      </c>
      <c r="H24" s="32" t="s">
        <v>0</v>
      </c>
      <c r="J24" s="13"/>
    </row>
    <row r="25" ht="12.75" customHeight="1"/>
    <row r="26" spans="1:2" ht="13.5" customHeight="1">
      <c r="A26" s="47" t="s">
        <v>55</v>
      </c>
      <c r="B26" s="1"/>
    </row>
    <row r="27" spans="1:6" s="8" customFormat="1" ht="13.5" customHeight="1">
      <c r="A27" s="7" t="s">
        <v>45</v>
      </c>
      <c r="B27" s="7"/>
      <c r="C27" s="9"/>
      <c r="D27" s="9"/>
      <c r="E27" s="9"/>
      <c r="F27" s="9"/>
    </row>
    <row r="28" spans="1:8" ht="43.5" customHeight="1">
      <c r="A28" s="71"/>
      <c r="B28" s="69" t="s">
        <v>46</v>
      </c>
      <c r="C28" s="69" t="s">
        <v>101</v>
      </c>
      <c r="D28" s="69" t="s">
        <v>102</v>
      </c>
      <c r="E28" s="69" t="s">
        <v>109</v>
      </c>
      <c r="F28" s="69" t="s">
        <v>108</v>
      </c>
      <c r="G28" s="73" t="s">
        <v>23</v>
      </c>
      <c r="H28" s="73" t="s">
        <v>24</v>
      </c>
    </row>
    <row r="29" spans="1:9" ht="23.25" customHeight="1">
      <c r="A29" s="10" t="s">
        <v>56</v>
      </c>
      <c r="B29" s="146">
        <v>28961.5</v>
      </c>
      <c r="C29" s="146">
        <v>24461.5</v>
      </c>
      <c r="D29" s="146">
        <v>22580</v>
      </c>
      <c r="E29" s="146">
        <v>1680</v>
      </c>
      <c r="F29" s="146">
        <v>1680</v>
      </c>
      <c r="G29" s="108">
        <f>F29-E29</f>
        <v>0</v>
      </c>
      <c r="H29" s="108">
        <f>D29-C29</f>
        <v>-1881.5</v>
      </c>
      <c r="I29" s="11"/>
    </row>
    <row r="30" spans="1:9" ht="12.75" customHeight="1">
      <c r="A30" s="60" t="s">
        <v>57</v>
      </c>
      <c r="B30" s="154">
        <v>3120</v>
      </c>
      <c r="C30" s="155">
        <v>2720</v>
      </c>
      <c r="D30" s="156">
        <v>5960</v>
      </c>
      <c r="E30" s="156">
        <v>400</v>
      </c>
      <c r="F30" s="156">
        <v>400</v>
      </c>
      <c r="G30" s="106">
        <f>F30-E30</f>
        <v>0</v>
      </c>
      <c r="H30" s="106">
        <f aca="true" t="shared" si="0" ref="H30:H47">D30-C30</f>
        <v>3240</v>
      </c>
      <c r="I30" s="11"/>
    </row>
    <row r="31" spans="1:9" ht="12.75" customHeight="1">
      <c r="A31" s="60" t="s">
        <v>58</v>
      </c>
      <c r="B31" s="154">
        <v>11408</v>
      </c>
      <c r="C31" s="156">
        <v>9708</v>
      </c>
      <c r="D31" s="156">
        <v>7990</v>
      </c>
      <c r="E31" s="156">
        <v>640</v>
      </c>
      <c r="F31" s="156">
        <v>640</v>
      </c>
      <c r="G31" s="106">
        <f>F31-E31</f>
        <v>0</v>
      </c>
      <c r="H31" s="106">
        <f t="shared" si="0"/>
        <v>-1718</v>
      </c>
      <c r="I31" s="11"/>
    </row>
    <row r="32" spans="1:9" ht="12.75" customHeight="1">
      <c r="A32" s="60" t="s">
        <v>59</v>
      </c>
      <c r="B32" s="154">
        <v>12163.5</v>
      </c>
      <c r="C32" s="156">
        <v>10133.5</v>
      </c>
      <c r="D32" s="156">
        <v>8090</v>
      </c>
      <c r="E32" s="156">
        <v>640</v>
      </c>
      <c r="F32" s="156">
        <v>640</v>
      </c>
      <c r="G32" s="106">
        <f>F32-E32</f>
        <v>0</v>
      </c>
      <c r="H32" s="106">
        <f t="shared" si="0"/>
        <v>-2043.5</v>
      </c>
      <c r="I32" s="11"/>
    </row>
    <row r="33" spans="1:9" ht="12.75" customHeight="1">
      <c r="A33" s="60" t="s">
        <v>60</v>
      </c>
      <c r="B33" s="154">
        <v>1720</v>
      </c>
      <c r="C33" s="156">
        <v>1350</v>
      </c>
      <c r="D33" s="156">
        <v>540</v>
      </c>
      <c r="E33" s="157">
        <v>0</v>
      </c>
      <c r="F33" s="157">
        <v>0</v>
      </c>
      <c r="G33" s="122" t="s">
        <v>0</v>
      </c>
      <c r="H33" s="106">
        <f t="shared" si="0"/>
        <v>-810</v>
      </c>
      <c r="I33" s="11"/>
    </row>
    <row r="34" spans="1:9" ht="12.75" customHeight="1">
      <c r="A34" s="60" t="s">
        <v>61</v>
      </c>
      <c r="B34" s="154">
        <v>550</v>
      </c>
      <c r="C34" s="156">
        <v>550</v>
      </c>
      <c r="D34" s="157">
        <v>0</v>
      </c>
      <c r="E34" s="157">
        <v>0</v>
      </c>
      <c r="F34" s="157">
        <v>0</v>
      </c>
      <c r="G34" s="122" t="s">
        <v>0</v>
      </c>
      <c r="H34" s="106">
        <f t="shared" si="0"/>
        <v>-550</v>
      </c>
      <c r="I34" s="11"/>
    </row>
    <row r="35" spans="1:9" ht="12.75" customHeight="1">
      <c r="A35" s="10" t="s">
        <v>62</v>
      </c>
      <c r="B35" s="158">
        <v>25386.84</v>
      </c>
      <c r="C35" s="158">
        <v>22184.27</v>
      </c>
      <c r="D35" s="158">
        <v>28124.04</v>
      </c>
      <c r="E35" s="158">
        <v>3470.9</v>
      </c>
      <c r="F35" s="158">
        <v>1990.6</v>
      </c>
      <c r="G35" s="108">
        <f>F35-E35</f>
        <v>-1480.3000000000002</v>
      </c>
      <c r="H35" s="108">
        <f t="shared" si="0"/>
        <v>5939.77</v>
      </c>
      <c r="I35" s="11"/>
    </row>
    <row r="36" spans="1:9" ht="12.75" customHeight="1">
      <c r="A36" s="60" t="s">
        <v>57</v>
      </c>
      <c r="B36" s="156">
        <v>3652.09</v>
      </c>
      <c r="C36" s="155">
        <v>3118.78</v>
      </c>
      <c r="D36" s="156">
        <v>6377.51</v>
      </c>
      <c r="E36" s="156">
        <v>992</v>
      </c>
      <c r="F36" s="156">
        <v>515.1</v>
      </c>
      <c r="G36" s="106">
        <f>F36-E36</f>
        <v>-476.9</v>
      </c>
      <c r="H36" s="106">
        <f t="shared" si="0"/>
        <v>3258.73</v>
      </c>
      <c r="I36" s="11"/>
    </row>
    <row r="37" spans="1:9" ht="12.75" customHeight="1">
      <c r="A37" s="60" t="s">
        <v>58</v>
      </c>
      <c r="B37" s="156">
        <v>10545.9</v>
      </c>
      <c r="C37" s="156">
        <v>9460.05</v>
      </c>
      <c r="D37" s="156">
        <v>9680.6</v>
      </c>
      <c r="E37" s="156">
        <v>1176.2</v>
      </c>
      <c r="F37" s="156">
        <v>688</v>
      </c>
      <c r="G37" s="106">
        <f>F37-E37</f>
        <v>-488.20000000000005</v>
      </c>
      <c r="H37" s="106">
        <f t="shared" si="0"/>
        <v>220.5500000000011</v>
      </c>
      <c r="I37" s="11"/>
    </row>
    <row r="38" spans="1:9" ht="12.75" customHeight="1">
      <c r="A38" s="60" t="s">
        <v>59</v>
      </c>
      <c r="B38" s="156">
        <v>10186.58</v>
      </c>
      <c r="C38" s="156">
        <v>8824.86</v>
      </c>
      <c r="D38" s="156">
        <v>11825.52</v>
      </c>
      <c r="E38" s="156">
        <v>1302.7</v>
      </c>
      <c r="F38" s="156">
        <v>787.5</v>
      </c>
      <c r="G38" s="106">
        <f>F38-E38</f>
        <v>-515.2</v>
      </c>
      <c r="H38" s="106">
        <f t="shared" si="0"/>
        <v>3000.66</v>
      </c>
      <c r="I38" s="11"/>
    </row>
    <row r="39" spans="1:9" ht="12.75" customHeight="1">
      <c r="A39" s="60" t="s">
        <v>60</v>
      </c>
      <c r="B39" s="154">
        <v>875.27</v>
      </c>
      <c r="C39" s="156">
        <v>653.58</v>
      </c>
      <c r="D39" s="156">
        <v>240.41</v>
      </c>
      <c r="E39" s="157">
        <v>0</v>
      </c>
      <c r="F39" s="157">
        <v>0</v>
      </c>
      <c r="G39" s="106"/>
      <c r="H39" s="106">
        <f t="shared" si="0"/>
        <v>-413.1700000000001</v>
      </c>
      <c r="I39" s="11"/>
    </row>
    <row r="40" spans="1:9" ht="12.75" customHeight="1">
      <c r="A40" s="60" t="s">
        <v>61</v>
      </c>
      <c r="B40" s="154">
        <v>127</v>
      </c>
      <c r="C40" s="156">
        <v>127</v>
      </c>
      <c r="D40" s="157">
        <v>0</v>
      </c>
      <c r="E40" s="157">
        <v>0</v>
      </c>
      <c r="F40" s="157">
        <v>0</v>
      </c>
      <c r="G40" s="122" t="s">
        <v>0</v>
      </c>
      <c r="H40" s="106">
        <f t="shared" si="0"/>
        <v>-127</v>
      </c>
      <c r="I40" s="11"/>
    </row>
    <row r="41" spans="1:8" ht="12.75" customHeight="1">
      <c r="A41" s="10" t="s">
        <v>63</v>
      </c>
      <c r="B41" s="158">
        <v>19124.67</v>
      </c>
      <c r="C41" s="158">
        <v>16359.76</v>
      </c>
      <c r="D41" s="158">
        <v>18595.55</v>
      </c>
      <c r="E41" s="158">
        <v>1670.5</v>
      </c>
      <c r="F41" s="158">
        <v>1468.3</v>
      </c>
      <c r="G41" s="108">
        <f>F41-E41</f>
        <v>-202.20000000000005</v>
      </c>
      <c r="H41" s="108">
        <f t="shared" si="0"/>
        <v>2235.789999999999</v>
      </c>
    </row>
    <row r="42" spans="1:8" ht="12.75" customHeight="1">
      <c r="A42" s="60" t="s">
        <v>57</v>
      </c>
      <c r="B42" s="156">
        <v>2504.84</v>
      </c>
      <c r="C42" s="155">
        <v>2106.83</v>
      </c>
      <c r="D42" s="156">
        <v>4587.56</v>
      </c>
      <c r="E42" s="156">
        <v>400</v>
      </c>
      <c r="F42" s="156">
        <v>350.1</v>
      </c>
      <c r="G42" s="106">
        <f>F42-E42</f>
        <v>-49.89999999999998</v>
      </c>
      <c r="H42" s="106">
        <f t="shared" si="0"/>
        <v>2480.7300000000005</v>
      </c>
    </row>
    <row r="43" spans="1:8" ht="12.75" customHeight="1">
      <c r="A43" s="60" t="s">
        <v>58</v>
      </c>
      <c r="B43" s="156">
        <v>8323.5</v>
      </c>
      <c r="C43" s="156">
        <v>7292.35</v>
      </c>
      <c r="D43" s="156">
        <v>6725.94</v>
      </c>
      <c r="E43" s="156">
        <v>630.5</v>
      </c>
      <c r="F43" s="156">
        <v>590.1</v>
      </c>
      <c r="G43" s="106">
        <f>F43-E43</f>
        <v>-40.39999999999998</v>
      </c>
      <c r="H43" s="106">
        <f t="shared" si="0"/>
        <v>-566.4100000000008</v>
      </c>
    </row>
    <row r="44" spans="1:8" ht="12.75" customHeight="1">
      <c r="A44" s="60" t="s">
        <v>59</v>
      </c>
      <c r="B44" s="156">
        <v>7794.14</v>
      </c>
      <c r="C44" s="156">
        <v>6626.48</v>
      </c>
      <c r="D44" s="156">
        <v>7126.05</v>
      </c>
      <c r="E44" s="156">
        <v>640</v>
      </c>
      <c r="F44" s="156">
        <v>528.1</v>
      </c>
      <c r="G44" s="106">
        <f>F44-E44</f>
        <v>-111.89999999999998</v>
      </c>
      <c r="H44" s="106">
        <f t="shared" si="0"/>
        <v>499.5700000000006</v>
      </c>
    </row>
    <row r="45" spans="1:8" ht="12.75" customHeight="1">
      <c r="A45" s="60" t="s">
        <v>60</v>
      </c>
      <c r="B45" s="156">
        <v>482.19</v>
      </c>
      <c r="C45" s="156">
        <v>314.1</v>
      </c>
      <c r="D45" s="156">
        <v>156</v>
      </c>
      <c r="E45" s="157">
        <v>0</v>
      </c>
      <c r="F45" s="157">
        <v>0</v>
      </c>
      <c r="G45" s="122" t="s">
        <v>0</v>
      </c>
      <c r="H45" s="106">
        <f t="shared" si="0"/>
        <v>-158.10000000000002</v>
      </c>
    </row>
    <row r="46" spans="1:8" ht="12.75" customHeight="1">
      <c r="A46" s="60" t="s">
        <v>61</v>
      </c>
      <c r="B46" s="156">
        <v>20</v>
      </c>
      <c r="C46" s="156">
        <v>20</v>
      </c>
      <c r="D46" s="157">
        <v>0</v>
      </c>
      <c r="E46" s="157">
        <v>0</v>
      </c>
      <c r="F46" s="157">
        <v>0</v>
      </c>
      <c r="G46" s="122" t="s">
        <v>0</v>
      </c>
      <c r="H46" s="106">
        <f t="shared" si="0"/>
        <v>-20</v>
      </c>
    </row>
    <row r="47" spans="1:8" ht="23.25" customHeight="1">
      <c r="A47" s="10" t="s">
        <v>64</v>
      </c>
      <c r="B47" s="152">
        <v>10.410160639772613</v>
      </c>
      <c r="C47" s="150">
        <v>10.10176171081806</v>
      </c>
      <c r="D47" s="150">
        <v>7.207598135789403</v>
      </c>
      <c r="E47" s="150">
        <v>2.172925733735364</v>
      </c>
      <c r="F47" s="150">
        <v>1.393199478523817</v>
      </c>
      <c r="G47" s="103">
        <f>F47-E47</f>
        <v>-0.7797262552115467</v>
      </c>
      <c r="H47" s="103">
        <f t="shared" si="0"/>
        <v>-2.8941635750286574</v>
      </c>
    </row>
    <row r="48" spans="1:8" ht="12" customHeight="1">
      <c r="A48" s="60" t="s">
        <v>57</v>
      </c>
      <c r="B48" s="151">
        <v>9.19494801460971</v>
      </c>
      <c r="C48" s="147">
        <v>9.350535436457239</v>
      </c>
      <c r="D48" s="148">
        <v>5.176261262905768</v>
      </c>
      <c r="E48" s="148">
        <v>1.8534250234500447</v>
      </c>
      <c r="F48" s="148">
        <v>1.1214023877023733</v>
      </c>
      <c r="G48" s="35">
        <f>F48-E48</f>
        <v>-0.7320226357476713</v>
      </c>
      <c r="H48" s="35">
        <f>D48-C48</f>
        <v>-4.1742741735514715</v>
      </c>
    </row>
    <row r="49" spans="1:8" ht="12" customHeight="1">
      <c r="A49" s="60" t="s">
        <v>58</v>
      </c>
      <c r="B49" s="151">
        <v>10.190398392178986</v>
      </c>
      <c r="C49" s="148">
        <v>9.888127191533519</v>
      </c>
      <c r="D49" s="148">
        <v>7.41046134986006</v>
      </c>
      <c r="E49" s="148">
        <v>2.1642251497208984</v>
      </c>
      <c r="F49" s="148">
        <v>1.3589233104620713</v>
      </c>
      <c r="G49" s="35">
        <f>F49-E49</f>
        <v>-0.8053018392588271</v>
      </c>
      <c r="H49" s="35">
        <f>D49-C49</f>
        <v>-2.477665841673459</v>
      </c>
    </row>
    <row r="50" spans="1:8" ht="12" customHeight="1">
      <c r="A50" s="60" t="s">
        <v>59</v>
      </c>
      <c r="B50" s="151">
        <v>11.611035707320601</v>
      </c>
      <c r="C50" s="148">
        <v>11.278793640752285</v>
      </c>
      <c r="D50" s="148">
        <v>8.160733273906846</v>
      </c>
      <c r="E50" s="148">
        <v>2.3811851123841894</v>
      </c>
      <c r="F50" s="148">
        <v>1.6116856142364167</v>
      </c>
      <c r="G50" s="35">
        <f>F50-E50</f>
        <v>-0.7694994981477727</v>
      </c>
      <c r="H50" s="35">
        <f>D50-C50</f>
        <v>-3.118060366845439</v>
      </c>
    </row>
    <row r="51" spans="1:8" ht="12" customHeight="1">
      <c r="A51" s="60" t="s">
        <v>60</v>
      </c>
      <c r="B51" s="153">
        <v>11.849301640772284</v>
      </c>
      <c r="C51" s="149">
        <v>10.68393597476681</v>
      </c>
      <c r="D51" s="149">
        <v>18.44012367720777</v>
      </c>
      <c r="E51" s="149">
        <v>0</v>
      </c>
      <c r="F51" s="149">
        <v>0</v>
      </c>
      <c r="G51" s="122" t="s">
        <v>0</v>
      </c>
      <c r="H51" s="35">
        <f>D51-C51</f>
        <v>7.756187702440959</v>
      </c>
    </row>
    <row r="52" spans="1:8" ht="12" customHeight="1">
      <c r="A52" s="60" t="s">
        <v>61</v>
      </c>
      <c r="B52" s="153">
        <v>10.494618495528336</v>
      </c>
      <c r="C52" s="149">
        <v>10.494618495528336</v>
      </c>
      <c r="D52" s="149">
        <v>0</v>
      </c>
      <c r="E52" s="149">
        <v>0</v>
      </c>
      <c r="F52" s="149">
        <v>0</v>
      </c>
      <c r="G52" s="122" t="s">
        <v>0</v>
      </c>
      <c r="H52" s="122" t="s">
        <v>0</v>
      </c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J58"/>
  <sheetViews>
    <sheetView workbookViewId="0" topLeftCell="A7">
      <selection activeCell="F31" sqref="B31:F31"/>
    </sheetView>
  </sheetViews>
  <sheetFormatPr defaultColWidth="9.00390625" defaultRowHeight="12.75"/>
  <cols>
    <col min="1" max="1" width="27.25390625" style="2" customWidth="1"/>
    <col min="2" max="2" width="9.00390625" style="2" customWidth="1"/>
    <col min="3" max="3" width="9.875" style="2" customWidth="1"/>
    <col min="4" max="4" width="10.00390625" style="2" customWidth="1"/>
    <col min="5" max="5" width="9.00390625" style="2" customWidth="1"/>
    <col min="6" max="6" width="10.00390625" style="2" customWidth="1"/>
    <col min="7" max="8" width="9.00390625" style="2" customWidth="1"/>
    <col min="9" max="9" width="11.125" style="2" customWidth="1"/>
    <col min="10" max="16384" width="9.125" style="2" customWidth="1"/>
  </cols>
  <sheetData>
    <row r="1" spans="1:9" ht="13.5" customHeight="1">
      <c r="A1" s="47" t="s">
        <v>65</v>
      </c>
      <c r="B1" s="1"/>
      <c r="I1"/>
    </row>
    <row r="2" spans="1:6" s="8" customFormat="1" ht="12.75" customHeight="1">
      <c r="A2" s="7" t="s">
        <v>45</v>
      </c>
      <c r="B2" s="7"/>
      <c r="C2" s="9"/>
      <c r="D2" s="9"/>
      <c r="E2" s="9"/>
      <c r="F2" s="9"/>
    </row>
    <row r="3" spans="1:9" ht="47.2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  <c r="I3"/>
    </row>
    <row r="4" spans="1:10" ht="12" customHeight="1">
      <c r="A4" s="79" t="s">
        <v>66</v>
      </c>
      <c r="B4" s="159">
        <v>4596</v>
      </c>
      <c r="C4" s="159">
        <v>4276</v>
      </c>
      <c r="D4" s="159">
        <v>4476.84</v>
      </c>
      <c r="E4" s="159">
        <v>350</v>
      </c>
      <c r="F4" s="159">
        <v>350</v>
      </c>
      <c r="G4" s="107">
        <f>F4-E4</f>
        <v>0</v>
      </c>
      <c r="H4" s="107">
        <f aca="true" t="shared" si="0" ref="H4:H25">D4-C4</f>
        <v>200.84000000000015</v>
      </c>
      <c r="I4"/>
      <c r="J4" s="11"/>
    </row>
    <row r="5" spans="1:10" ht="12" customHeight="1">
      <c r="A5" s="80" t="s">
        <v>67</v>
      </c>
      <c r="B5" s="154">
        <v>1039</v>
      </c>
      <c r="C5" s="154">
        <v>919</v>
      </c>
      <c r="D5" s="154">
        <v>1070</v>
      </c>
      <c r="E5" s="154">
        <v>60</v>
      </c>
      <c r="F5" s="154">
        <v>50</v>
      </c>
      <c r="G5" s="104">
        <f aca="true" t="shared" si="1" ref="G5:G25">F5-E5</f>
        <v>-10</v>
      </c>
      <c r="H5" s="104">
        <f t="shared" si="0"/>
        <v>151</v>
      </c>
      <c r="I5"/>
      <c r="J5" s="11"/>
    </row>
    <row r="6" spans="1:10" ht="12" customHeight="1">
      <c r="A6" s="80" t="s">
        <v>68</v>
      </c>
      <c r="B6" s="154">
        <v>1057</v>
      </c>
      <c r="C6" s="154">
        <v>937</v>
      </c>
      <c r="D6" s="154">
        <v>1230</v>
      </c>
      <c r="E6" s="154">
        <v>120</v>
      </c>
      <c r="F6" s="154">
        <v>60</v>
      </c>
      <c r="G6" s="104">
        <f t="shared" si="1"/>
        <v>-60</v>
      </c>
      <c r="H6" s="104">
        <f t="shared" si="0"/>
        <v>293</v>
      </c>
      <c r="I6"/>
      <c r="J6" s="11"/>
    </row>
    <row r="7" spans="1:10" ht="12" customHeight="1">
      <c r="A7" s="80" t="s">
        <v>69</v>
      </c>
      <c r="B7" s="154">
        <v>1059</v>
      </c>
      <c r="C7" s="154">
        <v>979</v>
      </c>
      <c r="D7" s="154">
        <v>2176.84</v>
      </c>
      <c r="E7" s="154">
        <v>170</v>
      </c>
      <c r="F7" s="154">
        <v>240</v>
      </c>
      <c r="G7" s="104">
        <f>F7-E7</f>
        <v>70</v>
      </c>
      <c r="H7" s="104">
        <f t="shared" si="0"/>
        <v>1197.8400000000001</v>
      </c>
      <c r="I7"/>
      <c r="J7" s="11"/>
    </row>
    <row r="8" spans="1:10" ht="12" customHeight="1">
      <c r="A8" s="80" t="s">
        <v>70</v>
      </c>
      <c r="B8" s="154">
        <v>723</v>
      </c>
      <c r="C8" s="156">
        <v>723</v>
      </c>
      <c r="D8" s="156">
        <v>0</v>
      </c>
      <c r="E8" s="156">
        <v>0</v>
      </c>
      <c r="F8" s="156">
        <v>0</v>
      </c>
      <c r="G8" s="34" t="s">
        <v>0</v>
      </c>
      <c r="H8" s="104">
        <f t="shared" si="0"/>
        <v>-723</v>
      </c>
      <c r="I8"/>
      <c r="J8" s="11"/>
    </row>
    <row r="9" spans="1:10" ht="12" customHeight="1">
      <c r="A9" s="80" t="s">
        <v>71</v>
      </c>
      <c r="B9" s="154">
        <v>718</v>
      </c>
      <c r="C9" s="156">
        <v>718</v>
      </c>
      <c r="D9" s="156">
        <v>0</v>
      </c>
      <c r="E9" s="156">
        <v>0</v>
      </c>
      <c r="F9" s="156">
        <v>0</v>
      </c>
      <c r="G9" s="34" t="s">
        <v>0</v>
      </c>
      <c r="H9" s="104">
        <f t="shared" si="0"/>
        <v>-718</v>
      </c>
      <c r="I9"/>
      <c r="J9" s="11"/>
    </row>
    <row r="10" spans="1:10" ht="12" customHeight="1">
      <c r="A10" s="79" t="s">
        <v>72</v>
      </c>
      <c r="B10" s="159">
        <v>3803.2104</v>
      </c>
      <c r="C10" s="159">
        <v>3266.1306</v>
      </c>
      <c r="D10" s="159">
        <v>9715.726</v>
      </c>
      <c r="E10" s="159">
        <v>893.845</v>
      </c>
      <c r="F10" s="159">
        <v>394.942</v>
      </c>
      <c r="G10" s="107">
        <f>F10-E10</f>
        <v>-498.903</v>
      </c>
      <c r="H10" s="107">
        <f t="shared" si="0"/>
        <v>6449.5954</v>
      </c>
      <c r="I10"/>
      <c r="J10" s="11"/>
    </row>
    <row r="11" spans="1:10" ht="12" customHeight="1">
      <c r="A11" s="80" t="s">
        <v>67</v>
      </c>
      <c r="B11" s="154">
        <v>957.3421</v>
      </c>
      <c r="C11" s="154">
        <v>739.6818000000001</v>
      </c>
      <c r="D11" s="154">
        <v>3389.8462999999997</v>
      </c>
      <c r="E11" s="154">
        <v>208.1</v>
      </c>
      <c r="F11" s="154">
        <v>145.93</v>
      </c>
      <c r="G11" s="104">
        <f t="shared" si="1"/>
        <v>-62.16999999999999</v>
      </c>
      <c r="H11" s="104">
        <f t="shared" si="0"/>
        <v>2650.1645</v>
      </c>
      <c r="I11"/>
      <c r="J11" s="11"/>
    </row>
    <row r="12" spans="1:10" ht="12" customHeight="1">
      <c r="A12" s="80" t="s">
        <v>68</v>
      </c>
      <c r="B12" s="154">
        <v>1009.5547</v>
      </c>
      <c r="C12" s="154">
        <v>829.1472</v>
      </c>
      <c r="D12" s="154">
        <v>2277.5737999999997</v>
      </c>
      <c r="E12" s="154">
        <v>336.895</v>
      </c>
      <c r="F12" s="154">
        <v>57.582</v>
      </c>
      <c r="G12" s="104">
        <f t="shared" si="1"/>
        <v>-279.313</v>
      </c>
      <c r="H12" s="104">
        <f t="shared" si="0"/>
        <v>1448.4265999999998</v>
      </c>
      <c r="I12"/>
      <c r="J12" s="11"/>
    </row>
    <row r="13" spans="1:10" ht="12" customHeight="1">
      <c r="A13" s="80" t="s">
        <v>69</v>
      </c>
      <c r="B13" s="154">
        <v>981.7317</v>
      </c>
      <c r="C13" s="154">
        <v>842.7197</v>
      </c>
      <c r="D13" s="154">
        <v>4048.3059</v>
      </c>
      <c r="E13" s="154">
        <v>348.85</v>
      </c>
      <c r="F13" s="154">
        <v>191.43</v>
      </c>
      <c r="G13" s="104">
        <f>F13-E13</f>
        <v>-157.42000000000002</v>
      </c>
      <c r="H13" s="104">
        <f t="shared" si="0"/>
        <v>3205.5861999999997</v>
      </c>
      <c r="I13"/>
      <c r="J13" s="11"/>
    </row>
    <row r="14" spans="1:10" ht="12" customHeight="1">
      <c r="A14" s="80" t="s">
        <v>70</v>
      </c>
      <c r="B14" s="154">
        <v>455.123</v>
      </c>
      <c r="C14" s="156">
        <v>455.123</v>
      </c>
      <c r="D14" s="156">
        <v>0</v>
      </c>
      <c r="E14" s="156">
        <v>0</v>
      </c>
      <c r="F14" s="156">
        <v>0</v>
      </c>
      <c r="G14" s="34" t="s">
        <v>0</v>
      </c>
      <c r="H14" s="104">
        <f t="shared" si="0"/>
        <v>-455.123</v>
      </c>
      <c r="I14"/>
      <c r="J14" s="11"/>
    </row>
    <row r="15" spans="1:10" ht="12" customHeight="1">
      <c r="A15" s="80" t="s">
        <v>71</v>
      </c>
      <c r="B15" s="154">
        <v>399.4589</v>
      </c>
      <c r="C15" s="156">
        <v>399.4589</v>
      </c>
      <c r="D15" s="156">
        <v>0</v>
      </c>
      <c r="E15" s="156">
        <v>0</v>
      </c>
      <c r="F15" s="156">
        <v>0</v>
      </c>
      <c r="G15" s="34" t="s">
        <v>0</v>
      </c>
      <c r="H15" s="104">
        <f t="shared" si="0"/>
        <v>-399.4589</v>
      </c>
      <c r="I15"/>
      <c r="J15" s="11"/>
    </row>
    <row r="16" spans="1:9" ht="12" customHeight="1">
      <c r="A16" s="79" t="s">
        <v>73</v>
      </c>
      <c r="B16" s="159">
        <v>2962.7847</v>
      </c>
      <c r="C16" s="159">
        <v>2641.5029</v>
      </c>
      <c r="D16" s="159">
        <v>4161.8632</v>
      </c>
      <c r="E16" s="159">
        <v>352.49</v>
      </c>
      <c r="F16" s="159">
        <v>272.08</v>
      </c>
      <c r="G16" s="107">
        <f>F16-E16</f>
        <v>-80.41000000000003</v>
      </c>
      <c r="H16" s="107">
        <f t="shared" si="0"/>
        <v>1520.3602999999998</v>
      </c>
      <c r="I16"/>
    </row>
    <row r="17" spans="1:9" ht="12" customHeight="1">
      <c r="A17" s="80" t="s">
        <v>67</v>
      </c>
      <c r="B17" s="154">
        <v>730.5362</v>
      </c>
      <c r="C17" s="154">
        <v>609.6853000000001</v>
      </c>
      <c r="D17" s="154">
        <v>1174.1028000000001</v>
      </c>
      <c r="E17" s="154">
        <v>60</v>
      </c>
      <c r="F17" s="154">
        <v>50</v>
      </c>
      <c r="G17" s="104">
        <f t="shared" si="1"/>
        <v>-10</v>
      </c>
      <c r="H17" s="104">
        <f t="shared" si="0"/>
        <v>564.4175</v>
      </c>
      <c r="I17"/>
    </row>
    <row r="18" spans="1:9" ht="12" customHeight="1">
      <c r="A18" s="80" t="s">
        <v>68</v>
      </c>
      <c r="B18" s="154">
        <v>761.7603</v>
      </c>
      <c r="C18" s="154">
        <v>641.7166</v>
      </c>
      <c r="D18" s="154">
        <v>1028.2372</v>
      </c>
      <c r="E18" s="154">
        <v>130</v>
      </c>
      <c r="F18" s="154">
        <v>45.16</v>
      </c>
      <c r="G18" s="104">
        <f t="shared" si="1"/>
        <v>-84.84</v>
      </c>
      <c r="H18" s="104">
        <f t="shared" si="0"/>
        <v>386.52060000000006</v>
      </c>
      <c r="I18"/>
    </row>
    <row r="19" spans="1:9" ht="12" customHeight="1">
      <c r="A19" s="80" t="s">
        <v>69</v>
      </c>
      <c r="B19" s="154">
        <v>743.9677</v>
      </c>
      <c r="C19" s="154">
        <v>663.5805</v>
      </c>
      <c r="D19" s="154">
        <v>1959.5231999999999</v>
      </c>
      <c r="E19" s="154">
        <v>162.49</v>
      </c>
      <c r="F19" s="154">
        <v>176.92</v>
      </c>
      <c r="G19" s="104">
        <f>F19-E19</f>
        <v>14.429999999999978</v>
      </c>
      <c r="H19" s="104">
        <f t="shared" si="0"/>
        <v>1295.9426999999998</v>
      </c>
      <c r="I19"/>
    </row>
    <row r="20" spans="1:9" ht="12" customHeight="1">
      <c r="A20" s="80" t="s">
        <v>70</v>
      </c>
      <c r="B20" s="154">
        <v>405.5565</v>
      </c>
      <c r="C20" s="154">
        <v>405.5565</v>
      </c>
      <c r="D20" s="156">
        <v>0</v>
      </c>
      <c r="E20" s="156">
        <v>0</v>
      </c>
      <c r="F20" s="156">
        <v>0</v>
      </c>
      <c r="G20" s="34" t="s">
        <v>0</v>
      </c>
      <c r="H20" s="104">
        <f t="shared" si="0"/>
        <v>-405.5565</v>
      </c>
      <c r="I20"/>
    </row>
    <row r="21" spans="1:9" ht="12" customHeight="1">
      <c r="A21" s="80" t="s">
        <v>71</v>
      </c>
      <c r="B21" s="154">
        <v>320.964</v>
      </c>
      <c r="C21" s="154">
        <v>320.964</v>
      </c>
      <c r="D21" s="156">
        <v>0</v>
      </c>
      <c r="E21" s="156">
        <v>0</v>
      </c>
      <c r="F21" s="156">
        <v>0</v>
      </c>
      <c r="G21" s="34" t="s">
        <v>0</v>
      </c>
      <c r="H21" s="104">
        <f t="shared" si="0"/>
        <v>-320.964</v>
      </c>
      <c r="I21"/>
    </row>
    <row r="22" spans="1:9" ht="12" customHeight="1">
      <c r="A22" s="79" t="s">
        <v>74</v>
      </c>
      <c r="B22" s="152">
        <v>14.77811932866051</v>
      </c>
      <c r="C22" s="152">
        <v>14.346100285190705</v>
      </c>
      <c r="D22" s="152">
        <v>13.31484803409361</v>
      </c>
      <c r="E22" s="152">
        <v>4.2528427307096495</v>
      </c>
      <c r="F22" s="162">
        <v>4.53763872015586</v>
      </c>
      <c r="G22" s="121">
        <f t="shared" si="1"/>
        <v>0.2847959894462102</v>
      </c>
      <c r="H22" s="121">
        <f t="shared" si="0"/>
        <v>-1.0312522510970954</v>
      </c>
      <c r="I22"/>
    </row>
    <row r="23" spans="1:9" ht="12" customHeight="1">
      <c r="A23" s="80" t="s">
        <v>67</v>
      </c>
      <c r="B23" s="160">
        <v>12.656972673121658</v>
      </c>
      <c r="C23" s="151">
        <v>12.045799804350986</v>
      </c>
      <c r="D23" s="151">
        <v>11.675493607252806</v>
      </c>
      <c r="E23" s="151">
        <v>3.1301151407941306</v>
      </c>
      <c r="F23" s="151">
        <v>2.528191007906502</v>
      </c>
      <c r="G23" s="35">
        <f t="shared" si="1"/>
        <v>-0.6019241328876284</v>
      </c>
      <c r="H23" s="35">
        <f t="shared" si="0"/>
        <v>-0.3703061970981807</v>
      </c>
      <c r="I23"/>
    </row>
    <row r="24" spans="1:9" ht="12" customHeight="1">
      <c r="A24" s="80" t="s">
        <v>68</v>
      </c>
      <c r="B24" s="160">
        <v>14.346115322457697</v>
      </c>
      <c r="C24" s="151">
        <v>13.901137293405576</v>
      </c>
      <c r="D24" s="151">
        <v>13.017337569262702</v>
      </c>
      <c r="E24" s="151">
        <v>4.35195517632581</v>
      </c>
      <c r="F24" s="151">
        <v>3.9263371717933775</v>
      </c>
      <c r="G24" s="35">
        <f t="shared" si="1"/>
        <v>-0.4256180045324327</v>
      </c>
      <c r="H24" s="35">
        <f t="shared" si="0"/>
        <v>-0.8837997241428734</v>
      </c>
      <c r="I24"/>
    </row>
    <row r="25" spans="1:9" ht="12" customHeight="1">
      <c r="A25" s="80" t="s">
        <v>69</v>
      </c>
      <c r="B25" s="160">
        <v>15.177420107802638</v>
      </c>
      <c r="C25" s="151">
        <v>14.721713443069383</v>
      </c>
      <c r="D25" s="151">
        <v>14.195509802108718</v>
      </c>
      <c r="E25" s="151">
        <v>4.588118978262298</v>
      </c>
      <c r="F25" s="151">
        <v>5.261574756423764</v>
      </c>
      <c r="G25" s="35">
        <f t="shared" si="1"/>
        <v>0.6734557781614656</v>
      </c>
      <c r="H25" s="35">
        <f t="shared" si="0"/>
        <v>-0.5262036409606647</v>
      </c>
      <c r="I25"/>
    </row>
    <row r="26" spans="1:9" ht="12" customHeight="1">
      <c r="A26" s="80" t="s">
        <v>70</v>
      </c>
      <c r="B26" s="161">
        <v>15.158872067670785</v>
      </c>
      <c r="C26" s="153">
        <v>15.158872067670785</v>
      </c>
      <c r="D26" s="148">
        <v>0</v>
      </c>
      <c r="E26" s="148">
        <v>0</v>
      </c>
      <c r="F26" s="148">
        <v>0</v>
      </c>
      <c r="G26" s="34" t="s">
        <v>0</v>
      </c>
      <c r="H26" s="34" t="s">
        <v>0</v>
      </c>
      <c r="I26"/>
    </row>
    <row r="27" spans="1:9" ht="12" customHeight="1">
      <c r="A27" s="80" t="s">
        <v>71</v>
      </c>
      <c r="B27" s="161">
        <v>16.431659003677293</v>
      </c>
      <c r="C27" s="153">
        <v>16.431659003677293</v>
      </c>
      <c r="D27" s="148">
        <v>0</v>
      </c>
      <c r="E27" s="148">
        <v>0</v>
      </c>
      <c r="F27" s="148">
        <v>0</v>
      </c>
      <c r="G27" s="34" t="s">
        <v>0</v>
      </c>
      <c r="H27" s="34" t="s">
        <v>0</v>
      </c>
      <c r="I27"/>
    </row>
    <row r="28" ht="12" customHeight="1"/>
    <row r="29" spans="1:9" ht="15.75" customHeight="1">
      <c r="A29" s="47" t="s">
        <v>75</v>
      </c>
      <c r="B29" s="1"/>
      <c r="I29"/>
    </row>
    <row r="30" spans="1:6" s="8" customFormat="1" ht="12.75" customHeight="1">
      <c r="A30" s="7" t="s">
        <v>76</v>
      </c>
      <c r="B30" s="7"/>
      <c r="C30" s="9"/>
      <c r="D30" s="9"/>
      <c r="E30" s="9"/>
      <c r="F30" s="9"/>
    </row>
    <row r="31" spans="1:9" ht="48" customHeight="1">
      <c r="A31" s="71"/>
      <c r="B31" s="69" t="s">
        <v>46</v>
      </c>
      <c r="C31" s="69" t="s">
        <v>101</v>
      </c>
      <c r="D31" s="69" t="s">
        <v>102</v>
      </c>
      <c r="E31" s="69" t="s">
        <v>109</v>
      </c>
      <c r="F31" s="69" t="s">
        <v>108</v>
      </c>
      <c r="G31" s="73" t="s">
        <v>23</v>
      </c>
      <c r="H31" s="73" t="s">
        <v>24</v>
      </c>
      <c r="I31"/>
    </row>
    <row r="32" spans="1:9" ht="11.25" customHeight="1">
      <c r="A32" s="79" t="s">
        <v>47</v>
      </c>
      <c r="B32" s="100">
        <v>8.886487322503472</v>
      </c>
      <c r="C32" s="101">
        <v>8.230453973376388</v>
      </c>
      <c r="D32" s="101">
        <v>8.792924633174524</v>
      </c>
      <c r="E32" s="101">
        <v>3.0221040579937943</v>
      </c>
      <c r="F32" s="101">
        <v>3.0763461641707908</v>
      </c>
      <c r="G32" s="103">
        <f>F32-E32</f>
        <v>0.05424210617699643</v>
      </c>
      <c r="H32" s="103">
        <f>D32-C32</f>
        <v>0.5624706597981355</v>
      </c>
      <c r="I32"/>
    </row>
    <row r="33" spans="1:9" ht="11.25" customHeight="1">
      <c r="A33" s="37" t="s">
        <v>77</v>
      </c>
      <c r="B33" s="58">
        <v>8.84</v>
      </c>
      <c r="C33" s="166">
        <v>7.9639693216675225</v>
      </c>
      <c r="D33" s="34">
        <v>11.866241889176658</v>
      </c>
      <c r="E33" s="34" t="s">
        <v>0</v>
      </c>
      <c r="F33" s="34" t="s">
        <v>0</v>
      </c>
      <c r="G33" s="34" t="s">
        <v>0</v>
      </c>
      <c r="H33" s="35">
        <f>D33-C33</f>
        <v>3.9022725675091356</v>
      </c>
      <c r="I33"/>
    </row>
    <row r="34" spans="1:9" ht="11.25" customHeight="1">
      <c r="A34" s="37" t="s">
        <v>78</v>
      </c>
      <c r="B34" s="58">
        <v>8.85</v>
      </c>
      <c r="C34" s="166">
        <v>8.186992799638213</v>
      </c>
      <c r="D34" s="34">
        <v>8.772576798631023</v>
      </c>
      <c r="E34" s="34">
        <v>3.049983716211138</v>
      </c>
      <c r="F34" s="34">
        <v>3.071387357429414</v>
      </c>
      <c r="G34" s="35">
        <f>F34-E34</f>
        <v>0.021403641218276093</v>
      </c>
      <c r="H34" s="35">
        <f>D34-C34</f>
        <v>0.58558399899281</v>
      </c>
      <c r="I34"/>
    </row>
    <row r="35" spans="1:9" ht="11.25" customHeight="1">
      <c r="A35" s="37" t="s">
        <v>86</v>
      </c>
      <c r="B35" s="58">
        <v>9.72</v>
      </c>
      <c r="C35" s="166">
        <v>8.889064194671313</v>
      </c>
      <c r="D35" s="34">
        <v>8.21675999743758</v>
      </c>
      <c r="E35" s="34">
        <v>3</v>
      </c>
      <c r="F35" s="34">
        <v>3.085200770958672</v>
      </c>
      <c r="G35" s="35">
        <f>F35-E35</f>
        <v>0.08520077095867196</v>
      </c>
      <c r="H35" s="35">
        <f>D35-C35</f>
        <v>-0.6723041972337338</v>
      </c>
      <c r="I35"/>
    </row>
    <row r="36" spans="1:9" ht="11.25" customHeight="1">
      <c r="A36" s="37" t="s">
        <v>79</v>
      </c>
      <c r="B36" s="58">
        <v>11.7</v>
      </c>
      <c r="C36" s="166">
        <v>6.9</v>
      </c>
      <c r="D36" s="34">
        <v>5.533333333333334</v>
      </c>
      <c r="E36" s="34" t="s">
        <v>0</v>
      </c>
      <c r="F36" s="34">
        <v>3.1</v>
      </c>
      <c r="G36" s="34" t="s">
        <v>0</v>
      </c>
      <c r="H36" s="35">
        <f>D36-C36</f>
        <v>-1.3666666666666663</v>
      </c>
      <c r="I36"/>
    </row>
    <row r="37" spans="1:9" ht="11.25" customHeight="1">
      <c r="A37" s="37" t="s">
        <v>80</v>
      </c>
      <c r="B37" s="59">
        <v>6.63</v>
      </c>
      <c r="C37" s="122">
        <v>6.625</v>
      </c>
      <c r="D37" s="170" t="s">
        <v>0</v>
      </c>
      <c r="E37" s="115" t="s">
        <v>0</v>
      </c>
      <c r="F37" s="115" t="s">
        <v>0</v>
      </c>
      <c r="G37" s="34" t="s">
        <v>0</v>
      </c>
      <c r="H37" s="34" t="s">
        <v>0</v>
      </c>
      <c r="I37"/>
    </row>
    <row r="38" spans="1:9" ht="11.25" customHeight="1">
      <c r="A38" s="37" t="s">
        <v>81</v>
      </c>
      <c r="B38" s="59">
        <v>6.3</v>
      </c>
      <c r="C38" s="122">
        <v>6.3</v>
      </c>
      <c r="D38" s="34" t="s">
        <v>0</v>
      </c>
      <c r="E38" s="32" t="s">
        <v>0</v>
      </c>
      <c r="F38" s="32" t="s">
        <v>0</v>
      </c>
      <c r="G38" s="34" t="s">
        <v>0</v>
      </c>
      <c r="H38" s="34" t="s">
        <v>0</v>
      </c>
      <c r="I38"/>
    </row>
    <row r="39" spans="1:9" ht="11.25" customHeight="1">
      <c r="A39" s="37" t="s">
        <v>82</v>
      </c>
      <c r="B39" s="58">
        <v>7.1</v>
      </c>
      <c r="C39" s="166">
        <v>7.1</v>
      </c>
      <c r="D39" s="34" t="s">
        <v>0</v>
      </c>
      <c r="E39" s="32" t="s">
        <v>0</v>
      </c>
      <c r="F39" s="32" t="s">
        <v>0</v>
      </c>
      <c r="G39" s="34" t="s">
        <v>0</v>
      </c>
      <c r="H39" s="34" t="s">
        <v>0</v>
      </c>
      <c r="I39"/>
    </row>
    <row r="40" spans="1:9" ht="11.25" customHeight="1">
      <c r="A40" s="37" t="s">
        <v>83</v>
      </c>
      <c r="B40" s="83" t="s">
        <v>0</v>
      </c>
      <c r="C40" s="168" t="s">
        <v>0</v>
      </c>
      <c r="D40" s="34" t="s">
        <v>0</v>
      </c>
      <c r="E40" s="32" t="s">
        <v>0</v>
      </c>
      <c r="F40" s="32" t="s">
        <v>0</v>
      </c>
      <c r="G40" s="34" t="s">
        <v>0</v>
      </c>
      <c r="H40" s="34" t="s">
        <v>0</v>
      </c>
      <c r="I40"/>
    </row>
    <row r="41" spans="1:9" ht="11.25" customHeight="1">
      <c r="A41" s="79" t="s">
        <v>84</v>
      </c>
      <c r="B41" s="100">
        <v>7.617610237667946</v>
      </c>
      <c r="C41" s="101">
        <v>7.092529324360481</v>
      </c>
      <c r="D41" s="101">
        <v>8.29854645482366</v>
      </c>
      <c r="E41" s="101">
        <v>1</v>
      </c>
      <c r="F41" s="103" t="s">
        <v>0</v>
      </c>
      <c r="G41" s="103" t="s">
        <v>0</v>
      </c>
      <c r="H41" s="103">
        <f>D41-C41</f>
        <v>1.206017130463179</v>
      </c>
      <c r="I41"/>
    </row>
    <row r="42" spans="1:9" ht="11.25" customHeight="1">
      <c r="A42" s="37" t="s">
        <v>77</v>
      </c>
      <c r="B42" s="58">
        <v>8.812222222222223</v>
      </c>
      <c r="C42" s="166">
        <v>8.169754939338077</v>
      </c>
      <c r="D42" s="34">
        <v>14.5</v>
      </c>
      <c r="E42" s="34" t="s">
        <v>0</v>
      </c>
      <c r="F42" s="34" t="s">
        <v>0</v>
      </c>
      <c r="G42" s="35" t="s">
        <v>0</v>
      </c>
      <c r="H42" s="35">
        <f aca="true" t="shared" si="2" ref="H42:H47">D42-C42</f>
        <v>6.330245060661923</v>
      </c>
      <c r="I42"/>
    </row>
    <row r="43" spans="1:9" ht="11.25" customHeight="1">
      <c r="A43" s="37" t="s">
        <v>78</v>
      </c>
      <c r="B43" s="58">
        <v>8.127153426914669</v>
      </c>
      <c r="C43" s="166">
        <v>7.392905752559273</v>
      </c>
      <c r="D43" s="34">
        <v>9.133678045368345</v>
      </c>
      <c r="E43" s="34" t="s">
        <v>0</v>
      </c>
      <c r="F43" s="34" t="s">
        <v>0</v>
      </c>
      <c r="G43" s="35" t="s">
        <v>0</v>
      </c>
      <c r="H43" s="35">
        <f t="shared" si="2"/>
        <v>1.7407722928090719</v>
      </c>
      <c r="I43"/>
    </row>
    <row r="44" spans="1:9" ht="11.25" customHeight="1">
      <c r="A44" s="37" t="s">
        <v>86</v>
      </c>
      <c r="B44" s="58">
        <v>8.35</v>
      </c>
      <c r="C44" s="166">
        <v>6.966666666666666</v>
      </c>
      <c r="D44" s="34">
        <v>7.806818181818182</v>
      </c>
      <c r="E44" s="34">
        <v>1</v>
      </c>
      <c r="F44" s="34" t="s">
        <v>0</v>
      </c>
      <c r="G44" s="35" t="s">
        <v>0</v>
      </c>
      <c r="H44" s="35">
        <f t="shared" si="2"/>
        <v>0.8401515151515158</v>
      </c>
      <c r="I44"/>
    </row>
    <row r="45" spans="1:9" ht="11.25" customHeight="1">
      <c r="A45" s="37" t="s">
        <v>79</v>
      </c>
      <c r="B45" s="58">
        <v>6.9</v>
      </c>
      <c r="C45" s="166">
        <v>6.900389863547758</v>
      </c>
      <c r="D45" s="34">
        <v>5</v>
      </c>
      <c r="E45" s="34" t="s">
        <v>0</v>
      </c>
      <c r="F45" s="34" t="s">
        <v>0</v>
      </c>
      <c r="G45" s="35" t="s">
        <v>0</v>
      </c>
      <c r="H45" s="35">
        <f t="shared" si="2"/>
        <v>-1.9003898635477583</v>
      </c>
      <c r="I45"/>
    </row>
    <row r="46" spans="1:9" ht="11.25" customHeight="1">
      <c r="A46" s="37" t="s">
        <v>80</v>
      </c>
      <c r="B46" s="59">
        <v>8.55</v>
      </c>
      <c r="C46" s="167">
        <v>7.066666666666666</v>
      </c>
      <c r="D46" s="34">
        <v>13</v>
      </c>
      <c r="E46" s="34" t="s">
        <v>0</v>
      </c>
      <c r="F46" s="34" t="s">
        <v>0</v>
      </c>
      <c r="G46" s="35" t="s">
        <v>0</v>
      </c>
      <c r="H46" s="35">
        <f t="shared" si="2"/>
        <v>5.933333333333334</v>
      </c>
      <c r="I46"/>
    </row>
    <row r="47" spans="1:9" ht="11.25" customHeight="1">
      <c r="A47" s="37" t="s">
        <v>81</v>
      </c>
      <c r="B47" s="59">
        <v>5.71</v>
      </c>
      <c r="C47" s="167">
        <v>5.71</v>
      </c>
      <c r="D47" s="34">
        <v>5.5</v>
      </c>
      <c r="E47" s="32" t="s">
        <v>0</v>
      </c>
      <c r="F47" s="34" t="s">
        <v>0</v>
      </c>
      <c r="G47" s="35" t="s">
        <v>0</v>
      </c>
      <c r="H47" s="35">
        <f t="shared" si="2"/>
        <v>-0.20999999999999996</v>
      </c>
      <c r="I47"/>
    </row>
    <row r="48" spans="1:9" ht="11.25" customHeight="1">
      <c r="A48" s="37" t="s">
        <v>82</v>
      </c>
      <c r="B48" s="58">
        <v>6.8075</v>
      </c>
      <c r="C48" s="166">
        <v>6.807627118644068</v>
      </c>
      <c r="D48" s="34">
        <v>5.5</v>
      </c>
      <c r="E48" s="32" t="s">
        <v>0</v>
      </c>
      <c r="F48" s="34" t="s">
        <v>0</v>
      </c>
      <c r="G48" s="35" t="s">
        <v>0</v>
      </c>
      <c r="H48" s="35">
        <f>D48-C48</f>
        <v>-1.307627118644068</v>
      </c>
      <c r="I48"/>
    </row>
    <row r="49" spans="1:9" ht="11.25" customHeight="1">
      <c r="A49" s="37" t="s">
        <v>83</v>
      </c>
      <c r="B49" s="58">
        <v>6.138</v>
      </c>
      <c r="C49" s="166">
        <v>6.138461538461539</v>
      </c>
      <c r="D49" s="34" t="s">
        <v>0</v>
      </c>
      <c r="E49" s="32" t="s">
        <v>0</v>
      </c>
      <c r="F49" s="34" t="s">
        <v>0</v>
      </c>
      <c r="G49" s="35" t="s">
        <v>0</v>
      </c>
      <c r="H49" s="35" t="s">
        <v>0</v>
      </c>
      <c r="I49"/>
    </row>
    <row r="50" spans="1:9" ht="11.25" customHeight="1">
      <c r="A50" s="79" t="s">
        <v>85</v>
      </c>
      <c r="B50" s="100">
        <v>5.6986871224535145</v>
      </c>
      <c r="C50" s="101">
        <v>5.817222929407009</v>
      </c>
      <c r="D50" s="102">
        <v>5.9582877583396225</v>
      </c>
      <c r="E50" s="102">
        <v>3.70549954100484</v>
      </c>
      <c r="F50" s="103" t="s">
        <v>0</v>
      </c>
      <c r="G50" s="103" t="s">
        <v>0</v>
      </c>
      <c r="H50" s="103">
        <f>D50-C50</f>
        <v>0.1410648289326133</v>
      </c>
      <c r="I50"/>
    </row>
    <row r="51" spans="1:9" ht="11.25" customHeight="1">
      <c r="A51" s="37" t="s">
        <v>77</v>
      </c>
      <c r="B51" s="58">
        <v>5.75</v>
      </c>
      <c r="C51" s="166">
        <v>3</v>
      </c>
      <c r="D51" s="52">
        <v>3.8</v>
      </c>
      <c r="E51" s="52" t="s">
        <v>0</v>
      </c>
      <c r="F51" s="34" t="s">
        <v>0</v>
      </c>
      <c r="G51" s="35" t="s">
        <v>0</v>
      </c>
      <c r="H51" s="35">
        <f>D51-C51</f>
        <v>0.7999999999999998</v>
      </c>
      <c r="I51"/>
    </row>
    <row r="52" spans="1:9" ht="11.25" customHeight="1">
      <c r="A52" s="37" t="s">
        <v>78</v>
      </c>
      <c r="B52" s="58">
        <v>3.920601971548651</v>
      </c>
      <c r="C52" s="166">
        <v>3.9203292533330547</v>
      </c>
      <c r="D52" s="52">
        <v>6.3</v>
      </c>
      <c r="E52" s="52" t="s">
        <v>0</v>
      </c>
      <c r="F52" s="34" t="s">
        <v>0</v>
      </c>
      <c r="G52" s="35" t="s">
        <v>0</v>
      </c>
      <c r="H52" s="35">
        <f>D52-C52</f>
        <v>2.379670746666945</v>
      </c>
      <c r="I52"/>
    </row>
    <row r="53" spans="1:9" ht="11.25" customHeight="1">
      <c r="A53" s="37" t="s">
        <v>86</v>
      </c>
      <c r="B53" s="58">
        <v>6.1</v>
      </c>
      <c r="C53" s="166">
        <v>6.0985271664304275</v>
      </c>
      <c r="D53" s="52">
        <v>1.8</v>
      </c>
      <c r="E53" s="52">
        <v>1.8</v>
      </c>
      <c r="F53" s="34" t="s">
        <v>0</v>
      </c>
      <c r="G53" s="35" t="s">
        <v>0</v>
      </c>
      <c r="H53" s="35">
        <f>D53-C53</f>
        <v>-4.298527166430428</v>
      </c>
      <c r="I53"/>
    </row>
    <row r="54" spans="1:9" ht="11.25" customHeight="1">
      <c r="A54" s="37" t="s">
        <v>79</v>
      </c>
      <c r="B54" s="58">
        <v>3.9262238062019432</v>
      </c>
      <c r="C54" s="166">
        <v>3.8333333333333335</v>
      </c>
      <c r="D54" s="52">
        <v>4.325</v>
      </c>
      <c r="E54" s="52" t="s">
        <v>0</v>
      </c>
      <c r="F54" s="34" t="s">
        <v>0</v>
      </c>
      <c r="G54" s="35" t="s">
        <v>0</v>
      </c>
      <c r="H54" s="35">
        <f>D54-C54</f>
        <v>0.4916666666666667</v>
      </c>
      <c r="I54"/>
    </row>
    <row r="55" spans="1:9" ht="11.25" customHeight="1">
      <c r="A55" s="37" t="s">
        <v>80</v>
      </c>
      <c r="B55" s="59">
        <v>4.3</v>
      </c>
      <c r="C55" s="167">
        <v>4.3</v>
      </c>
      <c r="D55" s="52" t="s">
        <v>0</v>
      </c>
      <c r="E55" s="52" t="s">
        <v>0</v>
      </c>
      <c r="F55" s="34" t="s">
        <v>0</v>
      </c>
      <c r="G55" s="35" t="s">
        <v>0</v>
      </c>
      <c r="H55" s="35" t="s">
        <v>0</v>
      </c>
      <c r="I55"/>
    </row>
    <row r="56" spans="1:9" ht="11.25" customHeight="1">
      <c r="A56" s="37" t="s">
        <v>81</v>
      </c>
      <c r="B56" s="59">
        <v>3.9413634539495686</v>
      </c>
      <c r="C56" s="167">
        <v>3.9413634539495686</v>
      </c>
      <c r="D56" s="52" t="s">
        <v>0</v>
      </c>
      <c r="E56" s="32" t="s">
        <v>0</v>
      </c>
      <c r="F56" s="34" t="s">
        <v>0</v>
      </c>
      <c r="G56" s="35" t="s">
        <v>0</v>
      </c>
      <c r="H56" s="35" t="s">
        <v>0</v>
      </c>
      <c r="I56"/>
    </row>
    <row r="57" spans="1:9" ht="11.25" customHeight="1">
      <c r="A57" s="37" t="s">
        <v>82</v>
      </c>
      <c r="B57" s="58">
        <v>10.166666666666666</v>
      </c>
      <c r="C57" s="166">
        <v>10.166666666666666</v>
      </c>
      <c r="D57" s="34">
        <v>9.708467208138764</v>
      </c>
      <c r="E57" s="32">
        <v>7.5</v>
      </c>
      <c r="F57" s="34" t="s">
        <v>0</v>
      </c>
      <c r="G57" s="35" t="s">
        <v>0</v>
      </c>
      <c r="H57" s="35">
        <f>D57-C57</f>
        <v>-0.45819945852790234</v>
      </c>
      <c r="I57"/>
    </row>
    <row r="58" spans="1:9" ht="11.25" customHeight="1">
      <c r="A58" s="37" t="s">
        <v>83</v>
      </c>
      <c r="B58" s="58">
        <v>4.424653520941132</v>
      </c>
      <c r="C58" s="166">
        <v>4.424653520941132</v>
      </c>
      <c r="D58" s="52" t="s">
        <v>0</v>
      </c>
      <c r="E58" s="32" t="s">
        <v>0</v>
      </c>
      <c r="F58" s="34" t="s">
        <v>0</v>
      </c>
      <c r="G58" s="35" t="s">
        <v>0</v>
      </c>
      <c r="H58" s="35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tabSelected="1" workbookViewId="0" topLeftCell="A46">
      <selection activeCell="J75" sqref="J75"/>
    </sheetView>
  </sheetViews>
  <sheetFormatPr defaultColWidth="9.00390625" defaultRowHeight="12.75"/>
  <cols>
    <col min="1" max="1" width="21.375" style="2" customWidth="1"/>
    <col min="2" max="2" width="8.875" style="2" customWidth="1"/>
    <col min="3" max="3" width="9.375" style="2" customWidth="1"/>
    <col min="4" max="4" width="10.00390625" style="2" customWidth="1"/>
    <col min="5" max="5" width="8.875" style="2" customWidth="1"/>
    <col min="6" max="6" width="9.75390625" style="2" customWidth="1"/>
    <col min="7" max="8" width="8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.75" customHeight="1">
      <c r="A1" s="47" t="s">
        <v>87</v>
      </c>
      <c r="B1" s="1"/>
    </row>
    <row r="2" spans="1:6" s="8" customFormat="1" ht="12.75" customHeight="1">
      <c r="A2" s="7" t="s">
        <v>14</v>
      </c>
      <c r="B2" s="7"/>
      <c r="C2" s="9"/>
      <c r="D2" s="9"/>
      <c r="E2" s="9"/>
      <c r="F2" s="9"/>
    </row>
    <row r="3" spans="1:8" ht="43.5" customHeight="1">
      <c r="A3" s="71"/>
      <c r="B3" s="69" t="s">
        <v>46</v>
      </c>
      <c r="C3" s="69" t="s">
        <v>101</v>
      </c>
      <c r="D3" s="69" t="s">
        <v>102</v>
      </c>
      <c r="E3" s="69" t="s">
        <v>109</v>
      </c>
      <c r="F3" s="69" t="s">
        <v>108</v>
      </c>
      <c r="G3" s="73" t="s">
        <v>23</v>
      </c>
      <c r="H3" s="73" t="s">
        <v>24</v>
      </c>
    </row>
    <row r="4" spans="1:10" ht="11.25" customHeight="1">
      <c r="A4" s="79" t="s">
        <v>88</v>
      </c>
      <c r="B4" s="19">
        <f>B5+B14+B23</f>
        <v>10324.8542</v>
      </c>
      <c r="C4" s="19">
        <f>C5+C14+C23</f>
        <v>8550.0002</v>
      </c>
      <c r="D4" s="19">
        <f>D5+D14+D23</f>
        <v>10788.4296</v>
      </c>
      <c r="E4" s="19">
        <f>E5+E14+E23</f>
        <v>376.0638</v>
      </c>
      <c r="F4" s="19">
        <f>F5</f>
        <v>1071.0005</v>
      </c>
      <c r="G4" s="90">
        <f>F4-E4</f>
        <v>694.9367000000001</v>
      </c>
      <c r="H4" s="90">
        <f aca="true" t="shared" si="0" ref="H4:H9">D4-C4</f>
        <v>2238.429399999999</v>
      </c>
      <c r="I4" s="19"/>
      <c r="J4" s="14"/>
    </row>
    <row r="5" spans="1:10" ht="11.25" customHeight="1">
      <c r="A5" s="89" t="s">
        <v>47</v>
      </c>
      <c r="B5" s="96">
        <v>6864.1111999999985</v>
      </c>
      <c r="C5" s="163">
        <v>5650.7551</v>
      </c>
      <c r="D5" s="97">
        <v>7970.5731000000005</v>
      </c>
      <c r="E5" s="97">
        <v>288.8447</v>
      </c>
      <c r="F5" s="97">
        <v>1071.0005</v>
      </c>
      <c r="G5" s="90">
        <f>F5-E5</f>
        <v>782.1558000000001</v>
      </c>
      <c r="H5" s="98">
        <f t="shared" si="0"/>
        <v>2319.818</v>
      </c>
      <c r="I5" s="97"/>
      <c r="J5" s="14"/>
    </row>
    <row r="6" spans="1:10" ht="11.25" customHeight="1">
      <c r="A6" s="37" t="s">
        <v>77</v>
      </c>
      <c r="B6" s="91">
        <v>459.7004</v>
      </c>
      <c r="C6" s="164">
        <v>429.28909999999996</v>
      </c>
      <c r="D6" s="92">
        <v>257.9929</v>
      </c>
      <c r="E6" s="92" t="s">
        <v>0</v>
      </c>
      <c r="F6" s="92" t="s">
        <v>0</v>
      </c>
      <c r="G6" s="116" t="s">
        <v>0</v>
      </c>
      <c r="H6" s="93">
        <f t="shared" si="0"/>
        <v>-171.29619999999994</v>
      </c>
      <c r="I6" s="92"/>
      <c r="J6" s="14"/>
    </row>
    <row r="7" spans="1:10" ht="11.25" customHeight="1">
      <c r="A7" s="37" t="s">
        <v>78</v>
      </c>
      <c r="B7" s="91">
        <v>5264.1667</v>
      </c>
      <c r="C7" s="164">
        <v>4366.1555</v>
      </c>
      <c r="D7" s="92">
        <v>6187.4655</v>
      </c>
      <c r="E7" s="92">
        <v>127.7344</v>
      </c>
      <c r="F7" s="92">
        <v>793.905</v>
      </c>
      <c r="G7" s="116">
        <f>F7-E7</f>
        <v>666.1705999999999</v>
      </c>
      <c r="H7" s="93">
        <f t="shared" si="0"/>
        <v>1821.3100000000004</v>
      </c>
      <c r="I7" s="92"/>
      <c r="J7" s="14"/>
    </row>
    <row r="8" spans="1:10" ht="11.25" customHeight="1">
      <c r="A8" s="37" t="s">
        <v>86</v>
      </c>
      <c r="B8" s="91">
        <v>771.3762</v>
      </c>
      <c r="C8" s="164">
        <v>581.0756</v>
      </c>
      <c r="D8" s="92">
        <v>1269.9221</v>
      </c>
      <c r="E8" s="92">
        <v>161.1103</v>
      </c>
      <c r="F8" s="92">
        <v>176.8707</v>
      </c>
      <c r="G8" s="116">
        <f>F8-E8</f>
        <v>15.760400000000004</v>
      </c>
      <c r="H8" s="93">
        <f t="shared" si="0"/>
        <v>688.8465</v>
      </c>
      <c r="I8" s="92"/>
      <c r="J8" s="14"/>
    </row>
    <row r="9" spans="1:10" ht="11.25" customHeight="1">
      <c r="A9" s="37" t="s">
        <v>79</v>
      </c>
      <c r="B9" s="94">
        <v>134.2502</v>
      </c>
      <c r="C9" s="164">
        <v>39.6172</v>
      </c>
      <c r="D9" s="92">
        <v>255.1926</v>
      </c>
      <c r="E9" s="92" t="s">
        <v>0</v>
      </c>
      <c r="F9" s="92">
        <v>100.2248</v>
      </c>
      <c r="G9" s="116" t="s">
        <v>0</v>
      </c>
      <c r="H9" s="93">
        <f t="shared" si="0"/>
        <v>215.5754</v>
      </c>
      <c r="I9" s="92"/>
      <c r="J9" s="14"/>
    </row>
    <row r="10" spans="1:10" ht="11.25" customHeight="1">
      <c r="A10" s="37" t="s">
        <v>80</v>
      </c>
      <c r="B10" s="94">
        <v>153.1401</v>
      </c>
      <c r="C10" s="164">
        <v>153.14010000000002</v>
      </c>
      <c r="D10" s="92" t="s">
        <v>0</v>
      </c>
      <c r="E10" s="92" t="s">
        <v>0</v>
      </c>
      <c r="F10" s="92" t="s">
        <v>0</v>
      </c>
      <c r="G10" s="116" t="s">
        <v>0</v>
      </c>
      <c r="H10" s="93">
        <f>-C10</f>
        <v>-153.14010000000002</v>
      </c>
      <c r="I10" s="92"/>
      <c r="J10" s="14"/>
    </row>
    <row r="11" spans="1:10" ht="11.25" customHeight="1">
      <c r="A11" s="37" t="s">
        <v>81</v>
      </c>
      <c r="B11" s="91">
        <v>8.1199</v>
      </c>
      <c r="C11" s="92">
        <v>8.1199</v>
      </c>
      <c r="D11" s="92" t="s">
        <v>0</v>
      </c>
      <c r="E11" s="92" t="s">
        <v>0</v>
      </c>
      <c r="F11" s="92" t="s">
        <v>0</v>
      </c>
      <c r="G11" s="116" t="s">
        <v>0</v>
      </c>
      <c r="H11" s="93">
        <f>-C11</f>
        <v>-8.1199</v>
      </c>
      <c r="I11" s="92"/>
      <c r="J11" s="14"/>
    </row>
    <row r="12" spans="1:10" ht="11.25" customHeight="1">
      <c r="A12" s="37" t="s">
        <v>82</v>
      </c>
      <c r="B12" s="91">
        <v>73.3577</v>
      </c>
      <c r="C12" s="164">
        <v>73.3577</v>
      </c>
      <c r="D12" s="92" t="s">
        <v>0</v>
      </c>
      <c r="E12" s="92" t="s">
        <v>0</v>
      </c>
      <c r="F12" s="92" t="s">
        <v>0</v>
      </c>
      <c r="G12" s="116" t="s">
        <v>0</v>
      </c>
      <c r="H12" s="93">
        <f>-C12</f>
        <v>-73.3577</v>
      </c>
      <c r="I12" s="92"/>
      <c r="J12" s="14"/>
    </row>
    <row r="13" spans="1:10" ht="11.25" customHeight="1">
      <c r="A13" s="37" t="s">
        <v>83</v>
      </c>
      <c r="B13" s="95" t="s">
        <v>0</v>
      </c>
      <c r="C13" s="92" t="s">
        <v>0</v>
      </c>
      <c r="D13" s="92" t="s">
        <v>0</v>
      </c>
      <c r="E13" s="92" t="s">
        <v>0</v>
      </c>
      <c r="F13" s="92" t="s">
        <v>0</v>
      </c>
      <c r="G13" s="116" t="s">
        <v>0</v>
      </c>
      <c r="H13" s="116" t="s">
        <v>0</v>
      </c>
      <c r="I13" s="19"/>
      <c r="J13" s="14"/>
    </row>
    <row r="14" spans="1:10" ht="29.25" customHeight="1">
      <c r="A14" s="89" t="s">
        <v>84</v>
      </c>
      <c r="B14" s="96">
        <v>2372.0334000000003</v>
      </c>
      <c r="C14" s="163">
        <v>1921.0333999999998</v>
      </c>
      <c r="D14" s="97">
        <v>2106.68</v>
      </c>
      <c r="E14" s="97">
        <v>21.75</v>
      </c>
      <c r="F14" s="97" t="s">
        <v>0</v>
      </c>
      <c r="G14" s="98" t="s">
        <v>0</v>
      </c>
      <c r="H14" s="98">
        <f aca="true" t="shared" si="1" ref="H14:H21">D14-C14</f>
        <v>185.64660000000003</v>
      </c>
      <c r="I14" s="97"/>
      <c r="J14" s="14"/>
    </row>
    <row r="15" spans="1:10" ht="11.25" customHeight="1">
      <c r="A15" s="37" t="s">
        <v>77</v>
      </c>
      <c r="B15" s="91">
        <v>391.45</v>
      </c>
      <c r="C15" s="164">
        <v>239.45</v>
      </c>
      <c r="D15" s="92">
        <v>162</v>
      </c>
      <c r="E15" s="92" t="s">
        <v>0</v>
      </c>
      <c r="F15" s="92" t="s">
        <v>0</v>
      </c>
      <c r="G15" s="93" t="s">
        <v>0</v>
      </c>
      <c r="H15" s="93">
        <f t="shared" si="1"/>
        <v>-77.44999999999999</v>
      </c>
      <c r="I15" s="92"/>
      <c r="J15" s="14"/>
    </row>
    <row r="16" spans="1:10" ht="11.25" customHeight="1">
      <c r="A16" s="37" t="s">
        <v>78</v>
      </c>
      <c r="B16" s="91">
        <v>637.3009</v>
      </c>
      <c r="C16" s="164">
        <v>428.3009</v>
      </c>
      <c r="D16" s="92">
        <v>1687.83</v>
      </c>
      <c r="E16" s="92" t="s">
        <v>0</v>
      </c>
      <c r="F16" s="92" t="s">
        <v>0</v>
      </c>
      <c r="G16" s="93" t="s">
        <v>0</v>
      </c>
      <c r="H16" s="93">
        <f t="shared" si="1"/>
        <v>1259.5291</v>
      </c>
      <c r="I16" s="92"/>
      <c r="J16" s="14"/>
    </row>
    <row r="17" spans="1:10" ht="11.25" customHeight="1">
      <c r="A17" s="37" t="s">
        <v>86</v>
      </c>
      <c r="B17" s="91">
        <v>165</v>
      </c>
      <c r="C17" s="164">
        <v>115</v>
      </c>
      <c r="D17" s="92">
        <v>156.75</v>
      </c>
      <c r="E17" s="92">
        <v>21.75</v>
      </c>
      <c r="F17" s="92" t="s">
        <v>0</v>
      </c>
      <c r="G17" s="93" t="s">
        <v>0</v>
      </c>
      <c r="H17" s="93">
        <f t="shared" si="1"/>
        <v>41.75</v>
      </c>
      <c r="I17" s="92"/>
      <c r="J17" s="14"/>
    </row>
    <row r="18" spans="1:10" ht="11.25" customHeight="1">
      <c r="A18" s="37" t="s">
        <v>79</v>
      </c>
      <c r="B18" s="94">
        <v>408</v>
      </c>
      <c r="C18" s="165">
        <v>408</v>
      </c>
      <c r="D18" s="92">
        <v>6</v>
      </c>
      <c r="E18" s="92" t="s">
        <v>0</v>
      </c>
      <c r="F18" s="92" t="s">
        <v>0</v>
      </c>
      <c r="G18" s="93" t="s">
        <v>0</v>
      </c>
      <c r="H18" s="93">
        <f t="shared" si="1"/>
        <v>-402</v>
      </c>
      <c r="I18" s="92"/>
      <c r="J18" s="14"/>
    </row>
    <row r="19" spans="1:10" ht="11.25" customHeight="1">
      <c r="A19" s="37" t="s">
        <v>80</v>
      </c>
      <c r="B19" s="94">
        <v>130</v>
      </c>
      <c r="C19" s="165">
        <v>90</v>
      </c>
      <c r="D19" s="92">
        <v>20</v>
      </c>
      <c r="E19" s="92" t="s">
        <v>0</v>
      </c>
      <c r="F19" s="92" t="s">
        <v>0</v>
      </c>
      <c r="G19" s="93" t="s">
        <v>0</v>
      </c>
      <c r="H19" s="93">
        <f t="shared" si="1"/>
        <v>-70</v>
      </c>
      <c r="I19" s="92"/>
      <c r="J19" s="14"/>
    </row>
    <row r="20" spans="1:10" ht="11.25" customHeight="1">
      <c r="A20" s="37" t="s">
        <v>81</v>
      </c>
      <c r="B20" s="91">
        <v>166.47</v>
      </c>
      <c r="C20" s="164">
        <v>166.47</v>
      </c>
      <c r="D20" s="92">
        <v>10.5</v>
      </c>
      <c r="E20" s="92" t="s">
        <v>0</v>
      </c>
      <c r="F20" s="92" t="s">
        <v>0</v>
      </c>
      <c r="G20" s="93" t="s">
        <v>0</v>
      </c>
      <c r="H20" s="93">
        <f t="shared" si="1"/>
        <v>-155.97</v>
      </c>
      <c r="I20" s="92"/>
      <c r="J20" s="14"/>
    </row>
    <row r="21" spans="1:10" ht="11.25" customHeight="1">
      <c r="A21" s="37" t="s">
        <v>82</v>
      </c>
      <c r="B21" s="91">
        <v>230.5</v>
      </c>
      <c r="C21" s="164">
        <v>230.5</v>
      </c>
      <c r="D21" s="92">
        <v>63.6</v>
      </c>
      <c r="E21" s="92" t="s">
        <v>0</v>
      </c>
      <c r="F21" s="92" t="s">
        <v>0</v>
      </c>
      <c r="G21" s="93" t="s">
        <v>0</v>
      </c>
      <c r="H21" s="93">
        <f t="shared" si="1"/>
        <v>-166.9</v>
      </c>
      <c r="I21" s="92"/>
      <c r="J21" s="14"/>
    </row>
    <row r="22" spans="1:10" ht="11.25" customHeight="1">
      <c r="A22" s="37" t="s">
        <v>83</v>
      </c>
      <c r="B22" s="95">
        <v>243.3125</v>
      </c>
      <c r="C22" s="92">
        <v>243.3125</v>
      </c>
      <c r="D22" s="92" t="s">
        <v>0</v>
      </c>
      <c r="E22" s="92" t="s">
        <v>0</v>
      </c>
      <c r="F22" s="92" t="s">
        <v>0</v>
      </c>
      <c r="G22" s="93" t="s">
        <v>0</v>
      </c>
      <c r="H22" s="93">
        <f>-C22</f>
        <v>-243.3125</v>
      </c>
      <c r="I22" s="92"/>
      <c r="J22" s="14"/>
    </row>
    <row r="23" spans="1:10" ht="11.25" customHeight="1">
      <c r="A23" s="89" t="s">
        <v>85</v>
      </c>
      <c r="B23" s="96">
        <v>1088.7096000000001</v>
      </c>
      <c r="C23" s="97">
        <v>978.2117</v>
      </c>
      <c r="D23" s="97">
        <v>711.1765</v>
      </c>
      <c r="E23" s="99">
        <v>65.4691</v>
      </c>
      <c r="F23" s="97" t="s">
        <v>0</v>
      </c>
      <c r="G23" s="90" t="s">
        <v>0</v>
      </c>
      <c r="H23" s="98">
        <f>D23-C23</f>
        <v>-267.0351999999999</v>
      </c>
      <c r="I23" s="99"/>
      <c r="J23" s="14"/>
    </row>
    <row r="24" spans="1:8" ht="11.25" customHeight="1">
      <c r="A24" s="37" t="s">
        <v>77</v>
      </c>
      <c r="B24" s="91">
        <v>13.6151</v>
      </c>
      <c r="C24" s="164">
        <v>5.756</v>
      </c>
      <c r="D24" s="92">
        <v>61.081</v>
      </c>
      <c r="E24" s="95" t="s">
        <v>0</v>
      </c>
      <c r="F24" s="92" t="s">
        <v>0</v>
      </c>
      <c r="G24" s="93" t="s">
        <v>0</v>
      </c>
      <c r="H24" s="93">
        <f>D24-C24</f>
        <v>55.325</v>
      </c>
    </row>
    <row r="25" spans="1:8" ht="11.25" customHeight="1">
      <c r="A25" s="37" t="s">
        <v>78</v>
      </c>
      <c r="B25" s="91">
        <v>159.37400000000002</v>
      </c>
      <c r="C25" s="164">
        <v>159.374</v>
      </c>
      <c r="D25" s="92">
        <v>75</v>
      </c>
      <c r="E25" s="95" t="s">
        <v>0</v>
      </c>
      <c r="F25" s="95" t="s">
        <v>0</v>
      </c>
      <c r="G25" s="93" t="s">
        <v>0</v>
      </c>
      <c r="H25" s="93">
        <f>D25-C25</f>
        <v>-84.374</v>
      </c>
    </row>
    <row r="26" spans="1:8" ht="11.25" customHeight="1">
      <c r="A26" s="37" t="s">
        <v>86</v>
      </c>
      <c r="B26" s="91">
        <v>100.12970000000001</v>
      </c>
      <c r="C26" s="164">
        <v>100.1297</v>
      </c>
      <c r="D26" s="92">
        <v>43.5829</v>
      </c>
      <c r="E26" s="95">
        <v>43.5829</v>
      </c>
      <c r="F26" s="95" t="s">
        <v>0</v>
      </c>
      <c r="G26" s="93" t="s">
        <v>0</v>
      </c>
      <c r="H26" s="93">
        <f>D26-C26</f>
        <v>-56.5468</v>
      </c>
    </row>
    <row r="27" spans="1:8" ht="11.25" customHeight="1">
      <c r="A27" s="37" t="s">
        <v>79</v>
      </c>
      <c r="B27" s="91">
        <v>287.7453</v>
      </c>
      <c r="C27" s="164">
        <v>185.1065</v>
      </c>
      <c r="D27" s="92">
        <v>291.9773</v>
      </c>
      <c r="E27" s="95" t="s">
        <v>0</v>
      </c>
      <c r="F27" s="92" t="s">
        <v>0</v>
      </c>
      <c r="G27" s="93" t="s">
        <v>0</v>
      </c>
      <c r="H27" s="93">
        <f>D27-C27</f>
        <v>106.8708</v>
      </c>
    </row>
    <row r="28" spans="1:8" ht="11.25" customHeight="1">
      <c r="A28" s="37" t="s">
        <v>80</v>
      </c>
      <c r="B28" s="94">
        <v>10.7924</v>
      </c>
      <c r="C28" s="165">
        <v>10.792399999999999</v>
      </c>
      <c r="D28" s="92" t="s">
        <v>0</v>
      </c>
      <c r="E28" s="95" t="s">
        <v>0</v>
      </c>
      <c r="F28" s="95" t="s">
        <v>0</v>
      </c>
      <c r="G28" s="93" t="s">
        <v>0</v>
      </c>
      <c r="H28" s="93">
        <f>-C28</f>
        <v>-10.792399999999999</v>
      </c>
    </row>
    <row r="29" spans="1:8" ht="11.25" customHeight="1">
      <c r="A29" s="37" t="s">
        <v>81</v>
      </c>
      <c r="B29" s="94">
        <v>84.74409999999999</v>
      </c>
      <c r="C29" s="165">
        <v>84.7441</v>
      </c>
      <c r="D29" s="92" t="s">
        <v>0</v>
      </c>
      <c r="E29" s="95" t="s">
        <v>0</v>
      </c>
      <c r="F29" s="95" t="s">
        <v>0</v>
      </c>
      <c r="G29" s="93" t="s">
        <v>0</v>
      </c>
      <c r="H29" s="93">
        <f>-C29</f>
        <v>-84.7441</v>
      </c>
    </row>
    <row r="30" spans="1:8" ht="11.25" customHeight="1">
      <c r="A30" s="37" t="s">
        <v>82</v>
      </c>
      <c r="B30" s="91">
        <v>346.4658</v>
      </c>
      <c r="C30" s="164">
        <v>346.4658</v>
      </c>
      <c r="D30" s="92">
        <v>239.53529999999998</v>
      </c>
      <c r="E30" s="95">
        <v>21.886200000000002</v>
      </c>
      <c r="F30" s="95" t="s">
        <v>0</v>
      </c>
      <c r="G30" s="93" t="s">
        <v>0</v>
      </c>
      <c r="H30" s="93">
        <f>D30-C30</f>
        <v>-106.93050000000002</v>
      </c>
    </row>
    <row r="31" spans="1:8" ht="11.25" customHeight="1">
      <c r="A31" s="37" t="s">
        <v>83</v>
      </c>
      <c r="B31" s="91">
        <v>85.8432</v>
      </c>
      <c r="C31" s="164">
        <v>85.8432</v>
      </c>
      <c r="D31" s="92" t="s">
        <v>0</v>
      </c>
      <c r="E31" s="95" t="s">
        <v>0</v>
      </c>
      <c r="F31" s="95" t="s">
        <v>0</v>
      </c>
      <c r="G31" s="93" t="s">
        <v>0</v>
      </c>
      <c r="H31" s="93">
        <f>-C31</f>
        <v>-85.8432</v>
      </c>
    </row>
    <row r="33" spans="1:9" ht="14.25" customHeight="1">
      <c r="A33" s="47" t="s">
        <v>89</v>
      </c>
      <c r="G33" s="14"/>
      <c r="I33" s="2"/>
    </row>
    <row r="34" spans="1:9" ht="14.25" customHeight="1">
      <c r="A34" s="15" t="s">
        <v>14</v>
      </c>
      <c r="G34" s="14"/>
      <c r="I34" s="2"/>
    </row>
    <row r="35" spans="1:9" ht="42" customHeight="1">
      <c r="A35" s="74"/>
      <c r="B35" s="71" t="s">
        <v>19</v>
      </c>
      <c r="C35" s="72" t="s">
        <v>90</v>
      </c>
      <c r="D35" s="72" t="s">
        <v>105</v>
      </c>
      <c r="E35" s="71" t="s">
        <v>22</v>
      </c>
      <c r="F35" s="72" t="s">
        <v>91</v>
      </c>
      <c r="G35" s="72" t="s">
        <v>107</v>
      </c>
      <c r="H35" s="73" t="s">
        <v>23</v>
      </c>
      <c r="I35" s="73" t="s">
        <v>24</v>
      </c>
    </row>
    <row r="36" spans="1:12" ht="13.5" customHeight="1">
      <c r="A36" s="48" t="s">
        <v>92</v>
      </c>
      <c r="B36" s="19">
        <v>22014.267</v>
      </c>
      <c r="C36" s="19">
        <v>25655.922</v>
      </c>
      <c r="D36" s="19">
        <v>28478.492</v>
      </c>
      <c r="E36" s="19">
        <v>28102.058</v>
      </c>
      <c r="F36" s="19">
        <v>34647.2</v>
      </c>
      <c r="G36" s="19">
        <v>37888.398</v>
      </c>
      <c r="H36" s="18">
        <f>G36/F36-1</f>
        <v>0.0935486273061028</v>
      </c>
      <c r="I36" s="18">
        <f>G36/E36-1</f>
        <v>0.34824282264309603</v>
      </c>
      <c r="J36" s="85"/>
      <c r="K36" s="19"/>
      <c r="L36" s="123"/>
    </row>
    <row r="37" spans="1:12" ht="13.5" customHeight="1">
      <c r="A37" s="77" t="s">
        <v>93</v>
      </c>
      <c r="B37" s="36">
        <v>10388.579</v>
      </c>
      <c r="C37" s="36">
        <v>12207.41</v>
      </c>
      <c r="D37" s="36">
        <v>13015.876</v>
      </c>
      <c r="E37" s="36">
        <v>12477.444</v>
      </c>
      <c r="F37" s="36">
        <v>12336.102</v>
      </c>
      <c r="G37" s="36">
        <v>14318.126</v>
      </c>
      <c r="H37" s="17">
        <f aca="true" t="shared" si="2" ref="H37:H50">G37/F37-1</f>
        <v>0.16066858072347312</v>
      </c>
      <c r="I37" s="17">
        <f aca="true" t="shared" si="3" ref="I37:I50">G37/E37-1</f>
        <v>0.14752075825786126</v>
      </c>
      <c r="J37" s="85"/>
      <c r="K37" s="19"/>
      <c r="L37" s="123"/>
    </row>
    <row r="38" spans="1:12" ht="13.5" customHeight="1">
      <c r="A38" s="77" t="s">
        <v>94</v>
      </c>
      <c r="B38" s="36">
        <v>5377.385</v>
      </c>
      <c r="C38" s="36">
        <v>6174.146</v>
      </c>
      <c r="D38" s="36">
        <v>6042.335</v>
      </c>
      <c r="E38" s="36">
        <v>6204.997</v>
      </c>
      <c r="F38" s="36">
        <v>7899.745</v>
      </c>
      <c r="G38" s="36">
        <v>8302.88</v>
      </c>
      <c r="H38" s="17">
        <f t="shared" si="2"/>
        <v>0.05103139405132695</v>
      </c>
      <c r="I38" s="17">
        <f t="shared" si="3"/>
        <v>0.33809573155313344</v>
      </c>
      <c r="J38" s="85"/>
      <c r="K38" s="19"/>
      <c r="L38" s="123"/>
    </row>
    <row r="39" spans="1:12" ht="13.5" customHeight="1">
      <c r="A39" s="77" t="s">
        <v>95</v>
      </c>
      <c r="B39" s="36">
        <v>2036.174</v>
      </c>
      <c r="C39" s="36">
        <v>2806.116</v>
      </c>
      <c r="D39" s="36">
        <v>2997.248</v>
      </c>
      <c r="E39" s="36">
        <v>2765.199</v>
      </c>
      <c r="F39" s="36">
        <v>5155.291</v>
      </c>
      <c r="G39" s="36">
        <v>5115.865</v>
      </c>
      <c r="H39" s="17">
        <f t="shared" si="2"/>
        <v>-0.007647676920662705</v>
      </c>
      <c r="I39" s="17">
        <f t="shared" si="3"/>
        <v>0.8500892702478193</v>
      </c>
      <c r="J39" s="85"/>
      <c r="K39" s="19"/>
      <c r="L39" s="123"/>
    </row>
    <row r="40" spans="1:12" ht="13.5" customHeight="1">
      <c r="A40" s="77" t="s">
        <v>96</v>
      </c>
      <c r="B40" s="36">
        <v>4212.126</v>
      </c>
      <c r="C40" s="36">
        <v>4468.251</v>
      </c>
      <c r="D40" s="36">
        <v>6423.031</v>
      </c>
      <c r="E40" s="36">
        <v>6654.412</v>
      </c>
      <c r="F40" s="36">
        <v>9256.062</v>
      </c>
      <c r="G40" s="36">
        <v>10151.527</v>
      </c>
      <c r="H40" s="17">
        <f t="shared" si="2"/>
        <v>0.09674362596101882</v>
      </c>
      <c r="I40" s="17">
        <f t="shared" si="3"/>
        <v>0.5255332852850108</v>
      </c>
      <c r="J40" s="85"/>
      <c r="K40" s="19"/>
      <c r="L40" s="123"/>
    </row>
    <row r="41" spans="1:12" ht="25.5" customHeight="1">
      <c r="A41" s="78" t="s">
        <v>97</v>
      </c>
      <c r="B41" s="50">
        <v>10127.09</v>
      </c>
      <c r="C41" s="50">
        <v>12215.809</v>
      </c>
      <c r="D41" s="50">
        <v>12065.32</v>
      </c>
      <c r="E41" s="50">
        <v>11130.027</v>
      </c>
      <c r="F41" s="19">
        <v>13552.556</v>
      </c>
      <c r="G41" s="19">
        <v>14582.892</v>
      </c>
      <c r="H41" s="18">
        <f t="shared" si="2"/>
        <v>0.07602521620275904</v>
      </c>
      <c r="I41" s="18">
        <f t="shared" si="3"/>
        <v>0.3102297056422234</v>
      </c>
      <c r="K41" s="19"/>
      <c r="L41" s="123"/>
    </row>
    <row r="42" spans="1:12" ht="13.5" customHeight="1">
      <c r="A42" s="77" t="s">
        <v>93</v>
      </c>
      <c r="B42" s="36">
        <v>5660.365</v>
      </c>
      <c r="C42" s="36">
        <v>6665.806</v>
      </c>
      <c r="D42" s="36">
        <v>6457.927</v>
      </c>
      <c r="E42" s="36">
        <v>5629.685</v>
      </c>
      <c r="F42" s="36">
        <v>5334.091</v>
      </c>
      <c r="G42" s="36">
        <v>6207.21</v>
      </c>
      <c r="H42" s="17">
        <f t="shared" si="2"/>
        <v>0.16368655877824345</v>
      </c>
      <c r="I42" s="17">
        <f t="shared" si="3"/>
        <v>0.10258566864753527</v>
      </c>
      <c r="J42" s="85"/>
      <c r="K42" s="19"/>
      <c r="L42" s="123"/>
    </row>
    <row r="43" spans="1:12" ht="13.5" customHeight="1">
      <c r="A43" s="77" t="s">
        <v>94</v>
      </c>
      <c r="B43" s="36">
        <v>2684.159</v>
      </c>
      <c r="C43" s="36">
        <v>3021.512</v>
      </c>
      <c r="D43" s="36">
        <v>2985.036</v>
      </c>
      <c r="E43" s="36">
        <v>3074.879</v>
      </c>
      <c r="F43" s="36">
        <v>3538.058</v>
      </c>
      <c r="G43" s="36">
        <v>3672.62</v>
      </c>
      <c r="H43" s="17">
        <f t="shared" si="2"/>
        <v>0.038032728689015194</v>
      </c>
      <c r="I43" s="17">
        <f t="shared" si="3"/>
        <v>0.19439496643607757</v>
      </c>
      <c r="J43" s="85"/>
      <c r="K43" s="19"/>
      <c r="L43" s="123"/>
    </row>
    <row r="44" spans="1:12" ht="13.5" customHeight="1">
      <c r="A44" s="77" t="s">
        <v>95</v>
      </c>
      <c r="B44" s="36">
        <v>1567.795</v>
      </c>
      <c r="C44" s="36">
        <v>2365.016</v>
      </c>
      <c r="D44" s="36">
        <v>2487.7</v>
      </c>
      <c r="E44" s="36">
        <v>2291.029</v>
      </c>
      <c r="F44" s="36">
        <v>4190.633</v>
      </c>
      <c r="G44" s="36">
        <v>4102.099</v>
      </c>
      <c r="H44" s="17">
        <f t="shared" si="2"/>
        <v>-0.021126641249663125</v>
      </c>
      <c r="I44" s="17">
        <f t="shared" si="3"/>
        <v>0.7905050525331632</v>
      </c>
      <c r="J44" s="85"/>
      <c r="K44" s="19"/>
      <c r="L44" s="123"/>
    </row>
    <row r="45" spans="1:12" ht="13.5" customHeight="1">
      <c r="A45" s="77" t="s">
        <v>96</v>
      </c>
      <c r="B45" s="36">
        <v>214.767</v>
      </c>
      <c r="C45" s="36">
        <v>163.476</v>
      </c>
      <c r="D45" s="36">
        <v>134.653</v>
      </c>
      <c r="E45" s="36">
        <v>134.433</v>
      </c>
      <c r="F45" s="36">
        <v>489.774</v>
      </c>
      <c r="G45" s="36">
        <v>600.963</v>
      </c>
      <c r="H45" s="17">
        <f t="shared" si="2"/>
        <v>0.22702103419127995</v>
      </c>
      <c r="I45" s="17">
        <f t="shared" si="3"/>
        <v>3.470353261475977</v>
      </c>
      <c r="J45" s="85"/>
      <c r="K45" s="19"/>
      <c r="L45" s="123"/>
    </row>
    <row r="46" spans="1:12" ht="13.5" customHeight="1">
      <c r="A46" s="78" t="s">
        <v>98</v>
      </c>
      <c r="B46" s="50">
        <f aca="true" t="shared" si="4" ref="B46:G50">+B36-B41</f>
        <v>11887.177</v>
      </c>
      <c r="C46" s="50">
        <f t="shared" si="4"/>
        <v>13440.113</v>
      </c>
      <c r="D46" s="50">
        <f t="shared" si="4"/>
        <v>16413.172</v>
      </c>
      <c r="E46" s="50">
        <f t="shared" si="4"/>
        <v>16972.031000000003</v>
      </c>
      <c r="F46" s="50">
        <f t="shared" si="4"/>
        <v>21094.643999999997</v>
      </c>
      <c r="G46" s="50">
        <f t="shared" si="4"/>
        <v>23305.506</v>
      </c>
      <c r="H46" s="18">
        <f t="shared" si="2"/>
        <v>0.10480679361073864</v>
      </c>
      <c r="I46" s="18">
        <f t="shared" si="3"/>
        <v>0.3731713075471048</v>
      </c>
      <c r="J46" s="50"/>
      <c r="K46" s="19"/>
      <c r="L46" s="123"/>
    </row>
    <row r="47" spans="1:12" ht="13.5" customHeight="1">
      <c r="A47" s="77" t="s">
        <v>93</v>
      </c>
      <c r="B47" s="36">
        <f t="shared" si="4"/>
        <v>4728.214</v>
      </c>
      <c r="C47" s="36">
        <f t="shared" si="4"/>
        <v>5541.604</v>
      </c>
      <c r="D47" s="36">
        <f t="shared" si="4"/>
        <v>6557.9490000000005</v>
      </c>
      <c r="E47" s="36">
        <f t="shared" si="4"/>
        <v>6847.758999999999</v>
      </c>
      <c r="F47" s="36">
        <f t="shared" si="4"/>
        <v>7002.011</v>
      </c>
      <c r="G47" s="36">
        <f t="shared" si="4"/>
        <v>8110.916</v>
      </c>
      <c r="H47" s="17">
        <f t="shared" si="2"/>
        <v>0.1583695027042944</v>
      </c>
      <c r="I47" s="17">
        <f t="shared" si="3"/>
        <v>0.18446282937235403</v>
      </c>
      <c r="J47" s="36"/>
      <c r="K47" s="19"/>
      <c r="L47" s="123"/>
    </row>
    <row r="48" spans="1:12" ht="13.5" customHeight="1">
      <c r="A48" s="77" t="s">
        <v>94</v>
      </c>
      <c r="B48" s="36">
        <f t="shared" si="4"/>
        <v>2693.226</v>
      </c>
      <c r="C48" s="36">
        <f t="shared" si="4"/>
        <v>3152.6339999999996</v>
      </c>
      <c r="D48" s="36">
        <f t="shared" si="4"/>
        <v>3057.299</v>
      </c>
      <c r="E48" s="36">
        <f t="shared" si="4"/>
        <v>3130.1180000000004</v>
      </c>
      <c r="F48" s="36">
        <f t="shared" si="4"/>
        <v>4361.687</v>
      </c>
      <c r="G48" s="36">
        <f t="shared" si="4"/>
        <v>4630.259999999999</v>
      </c>
      <c r="H48" s="17">
        <f t="shared" si="2"/>
        <v>0.06157548673254176</v>
      </c>
      <c r="I48" s="17">
        <f t="shared" si="3"/>
        <v>0.47926052628047855</v>
      </c>
      <c r="J48" s="36"/>
      <c r="K48" s="19"/>
      <c r="L48" s="123"/>
    </row>
    <row r="49" spans="1:12" ht="13.5" customHeight="1">
      <c r="A49" s="77" t="s">
        <v>95</v>
      </c>
      <c r="B49" s="36">
        <f t="shared" si="4"/>
        <v>468.3789999999999</v>
      </c>
      <c r="C49" s="36">
        <f t="shared" si="4"/>
        <v>441.0999999999999</v>
      </c>
      <c r="D49" s="36">
        <f t="shared" si="4"/>
        <v>509.54800000000023</v>
      </c>
      <c r="E49" s="36">
        <f t="shared" si="4"/>
        <v>474.1700000000001</v>
      </c>
      <c r="F49" s="36">
        <f t="shared" si="4"/>
        <v>964.6580000000004</v>
      </c>
      <c r="G49" s="36">
        <f t="shared" si="4"/>
        <v>1013.7659999999996</v>
      </c>
      <c r="H49" s="17">
        <f t="shared" si="2"/>
        <v>0.05090716087981373</v>
      </c>
      <c r="I49" s="17">
        <f t="shared" si="3"/>
        <v>1.1379800493493883</v>
      </c>
      <c r="J49" s="36"/>
      <c r="K49" s="19"/>
      <c r="L49" s="123"/>
    </row>
    <row r="50" spans="1:12" ht="13.5" customHeight="1">
      <c r="A50" s="77" t="s">
        <v>96</v>
      </c>
      <c r="B50" s="36">
        <f t="shared" si="4"/>
        <v>3997.3590000000004</v>
      </c>
      <c r="C50" s="36">
        <f t="shared" si="4"/>
        <v>4304.775000000001</v>
      </c>
      <c r="D50" s="36">
        <f t="shared" si="4"/>
        <v>6288.378</v>
      </c>
      <c r="E50" s="36">
        <f t="shared" si="4"/>
        <v>6519.979</v>
      </c>
      <c r="F50" s="36">
        <f t="shared" si="4"/>
        <v>8766.288</v>
      </c>
      <c r="G50" s="36">
        <f t="shared" si="4"/>
        <v>9550.564</v>
      </c>
      <c r="H50" s="17">
        <f t="shared" si="2"/>
        <v>0.08946500502835408</v>
      </c>
      <c r="I50" s="17">
        <f t="shared" si="3"/>
        <v>0.4648151474107509</v>
      </c>
      <c r="J50" s="36"/>
      <c r="K50" s="19"/>
      <c r="L50" s="123"/>
    </row>
    <row r="51" spans="1:12" ht="11.25">
      <c r="A51" s="138"/>
      <c r="B51" s="128" t="b">
        <f aca="true" t="shared" si="5" ref="B51:G51">+(B36+B37+B38+B39+B40)=(B41+B42+B43+B44+B45+B46+B47+B48+B49+B50)</f>
        <v>1</v>
      </c>
      <c r="C51" s="128" t="b">
        <f t="shared" si="5"/>
        <v>1</v>
      </c>
      <c r="D51" s="128" t="b">
        <f t="shared" si="5"/>
        <v>1</v>
      </c>
      <c r="E51" s="128" t="b">
        <f t="shared" si="5"/>
        <v>1</v>
      </c>
      <c r="F51" s="128" t="b">
        <f t="shared" si="5"/>
        <v>1</v>
      </c>
      <c r="G51" s="128" t="b">
        <f t="shared" si="5"/>
        <v>1</v>
      </c>
      <c r="H51" s="138"/>
      <c r="I51" s="2"/>
      <c r="J51" s="127"/>
      <c r="L51" s="123"/>
    </row>
    <row r="52" spans="1:9" ht="14.25" customHeight="1">
      <c r="A52" s="47" t="s">
        <v>99</v>
      </c>
      <c r="B52" s="1"/>
      <c r="C52" s="16"/>
      <c r="D52" s="16"/>
      <c r="E52" s="16"/>
      <c r="F52" s="16"/>
      <c r="G52" s="16"/>
      <c r="I52" s="2"/>
    </row>
    <row r="53" spans="1:9" ht="14.25" customHeight="1">
      <c r="A53" s="15" t="s">
        <v>14</v>
      </c>
      <c r="B53" s="15"/>
      <c r="C53" s="15"/>
      <c r="D53" s="15"/>
      <c r="E53" s="15"/>
      <c r="F53" s="15"/>
      <c r="I53" s="2"/>
    </row>
    <row r="54" spans="1:18" s="6" customFormat="1" ht="42.75" customHeight="1">
      <c r="A54" s="74"/>
      <c r="B54" s="71" t="s">
        <v>19</v>
      </c>
      <c r="C54" s="72" t="s">
        <v>90</v>
      </c>
      <c r="D54" s="72" t="s">
        <v>105</v>
      </c>
      <c r="E54" s="71" t="s">
        <v>22</v>
      </c>
      <c r="F54" s="72" t="s">
        <v>91</v>
      </c>
      <c r="G54" s="72" t="s">
        <v>107</v>
      </c>
      <c r="H54" s="73" t="s">
        <v>23</v>
      </c>
      <c r="I54" s="73" t="s">
        <v>24</v>
      </c>
      <c r="J54" s="86"/>
      <c r="K54" s="86"/>
      <c r="L54" s="86"/>
      <c r="M54" s="86"/>
      <c r="N54" s="86"/>
      <c r="O54" s="86"/>
      <c r="P54" s="86"/>
      <c r="Q54" s="86"/>
      <c r="R54" s="86"/>
    </row>
    <row r="55" spans="1:18" ht="13.5" customHeight="1">
      <c r="A55" s="48" t="s">
        <v>100</v>
      </c>
      <c r="B55" s="19">
        <v>20580.044</v>
      </c>
      <c r="C55" s="19">
        <v>26721.623079999998</v>
      </c>
      <c r="D55" s="19">
        <v>26487.37368233</v>
      </c>
      <c r="E55" s="19">
        <v>25607.80638727</v>
      </c>
      <c r="F55" s="19">
        <v>25557.677</v>
      </c>
      <c r="G55" s="19">
        <v>25448.706</v>
      </c>
      <c r="H55" s="18">
        <f>+G55/F55-1</f>
        <v>-0.004263728663602806</v>
      </c>
      <c r="I55" s="18">
        <f>+G55/E55-1</f>
        <v>-0.006212964315018166</v>
      </c>
      <c r="J55" s="11"/>
      <c r="K55" s="169"/>
      <c r="L55" s="124"/>
      <c r="M55" s="11"/>
      <c r="N55" s="11"/>
      <c r="O55" s="11"/>
      <c r="P55" s="11"/>
      <c r="Q55" s="11"/>
      <c r="R55" s="11"/>
    </row>
    <row r="56" spans="1:18" ht="13.5" customHeight="1">
      <c r="A56" s="77" t="s">
        <v>93</v>
      </c>
      <c r="B56" s="36">
        <v>14799.575</v>
      </c>
      <c r="C56" s="36">
        <v>19377.8203793</v>
      </c>
      <c r="D56" s="36">
        <v>19499.1646873</v>
      </c>
      <c r="E56" s="36">
        <v>18978.9893126</v>
      </c>
      <c r="F56" s="36">
        <v>16291.686</v>
      </c>
      <c r="G56" s="36">
        <v>16218.467</v>
      </c>
      <c r="H56" s="17">
        <f>+G56/F56-1</f>
        <v>-0.00449425553622862</v>
      </c>
      <c r="I56" s="17">
        <f aca="true" t="shared" si="6" ref="I56:I66">+G56/E56-1</f>
        <v>-0.14545149202267105</v>
      </c>
      <c r="J56" s="11"/>
      <c r="K56" s="169"/>
      <c r="L56" s="124"/>
      <c r="M56" s="87"/>
      <c r="N56" s="11"/>
      <c r="O56" s="11"/>
      <c r="P56" s="11"/>
      <c r="Q56" s="11"/>
      <c r="R56" s="11"/>
    </row>
    <row r="57" spans="1:18" ht="13.5" customHeight="1">
      <c r="A57" s="77" t="s">
        <v>94</v>
      </c>
      <c r="B57" s="36">
        <v>5383.205</v>
      </c>
      <c r="C57" s="36">
        <v>6172.03192851</v>
      </c>
      <c r="D57" s="36">
        <v>6222.47749319</v>
      </c>
      <c r="E57" s="36">
        <v>6126.426426860001</v>
      </c>
      <c r="F57" s="36">
        <v>8672.438</v>
      </c>
      <c r="G57" s="36">
        <v>8619.657</v>
      </c>
      <c r="H57" s="17">
        <f>+G57/F57-1</f>
        <v>-0.00608606253512578</v>
      </c>
      <c r="I57" s="17">
        <f t="shared" si="6"/>
        <v>0.4069632767005842</v>
      </c>
      <c r="J57" s="11"/>
      <c r="K57" s="169"/>
      <c r="L57" s="124"/>
      <c r="M57" s="87"/>
      <c r="N57" s="11"/>
      <c r="O57" s="11"/>
      <c r="P57" s="11"/>
      <c r="Q57" s="11"/>
      <c r="R57" s="11"/>
    </row>
    <row r="58" spans="1:18" ht="13.5" customHeight="1">
      <c r="A58" s="77" t="s">
        <v>96</v>
      </c>
      <c r="B58" s="36">
        <v>397.265</v>
      </c>
      <c r="C58" s="36">
        <v>1171.77077219</v>
      </c>
      <c r="D58" s="36">
        <v>765.7315018400001</v>
      </c>
      <c r="E58" s="36">
        <v>502.39064781</v>
      </c>
      <c r="F58" s="36">
        <v>593.552</v>
      </c>
      <c r="G58" s="36">
        <v>610.583</v>
      </c>
      <c r="H58" s="17">
        <f>+G58/F58-1</f>
        <v>0.028693357953473164</v>
      </c>
      <c r="I58" s="17">
        <f t="shared" si="6"/>
        <v>0.21535502832631837</v>
      </c>
      <c r="J58" s="11"/>
      <c r="K58" s="169"/>
      <c r="L58" s="124"/>
      <c r="M58" s="88"/>
      <c r="N58" s="11"/>
      <c r="O58" s="11"/>
      <c r="P58" s="11"/>
      <c r="Q58" s="11"/>
      <c r="R58" s="11"/>
    </row>
    <row r="59" spans="1:18" ht="28.5" customHeight="1">
      <c r="A59" s="78" t="s">
        <v>97</v>
      </c>
      <c r="B59" s="19">
        <v>7747.23</v>
      </c>
      <c r="C59" s="19">
        <v>9392.589897769998</v>
      </c>
      <c r="D59" s="19">
        <v>9307.063859259997</v>
      </c>
      <c r="E59" s="19">
        <v>9023.810503280001</v>
      </c>
      <c r="F59" s="19">
        <v>9471.272</v>
      </c>
      <c r="G59" s="19">
        <v>9295.184</v>
      </c>
      <c r="H59" s="18">
        <f>+G59/F59-1</f>
        <v>-0.018591800552238524</v>
      </c>
      <c r="I59" s="18">
        <f t="shared" si="6"/>
        <v>0.030073049142749442</v>
      </c>
      <c r="J59" s="11"/>
      <c r="K59" s="169"/>
      <c r="L59" s="124"/>
      <c r="M59" s="11"/>
      <c r="N59" s="11"/>
      <c r="O59" s="11"/>
      <c r="P59" s="11"/>
      <c r="Q59" s="11"/>
      <c r="R59" s="11"/>
    </row>
    <row r="60" spans="1:18" ht="13.5" customHeight="1">
      <c r="A60" s="77" t="s">
        <v>93</v>
      </c>
      <c r="B60" s="36">
        <v>5868.868</v>
      </c>
      <c r="C60" s="36">
        <v>7107.57487747</v>
      </c>
      <c r="D60" s="36">
        <v>7036.571656149997</v>
      </c>
      <c r="E60" s="36">
        <v>6795.23149299</v>
      </c>
      <c r="F60" s="36">
        <v>6224.863</v>
      </c>
      <c r="G60" s="36">
        <v>5991.001</v>
      </c>
      <c r="H60" s="17">
        <f aca="true" t="shared" si="7" ref="H60:H66">+G60/F60-1</f>
        <v>-0.037569019591274566</v>
      </c>
      <c r="I60" s="17">
        <f t="shared" si="6"/>
        <v>-0.11835218473714237</v>
      </c>
      <c r="J60" s="11"/>
      <c r="K60" s="169"/>
      <c r="L60" s="124"/>
      <c r="M60" s="87"/>
      <c r="N60" s="11"/>
      <c r="O60" s="11"/>
      <c r="P60" s="11"/>
      <c r="Q60" s="11"/>
      <c r="R60" s="11"/>
    </row>
    <row r="61" spans="1:18" ht="13.5" customHeight="1">
      <c r="A61" s="77" t="s">
        <v>94</v>
      </c>
      <c r="B61" s="36">
        <v>1802.875</v>
      </c>
      <c r="C61" s="36">
        <v>2228.1461473399995</v>
      </c>
      <c r="D61" s="36">
        <v>2217.542886749999</v>
      </c>
      <c r="E61" s="36">
        <v>2180.771454310001</v>
      </c>
      <c r="F61" s="36">
        <v>3244.824</v>
      </c>
      <c r="G61" s="36">
        <v>3302.517</v>
      </c>
      <c r="H61" s="17">
        <f>+G61/F61-1</f>
        <v>0.017780009023601773</v>
      </c>
      <c r="I61" s="17">
        <f t="shared" si="6"/>
        <v>0.514380149039928</v>
      </c>
      <c r="J61" s="11"/>
      <c r="K61" s="169"/>
      <c r="L61" s="124"/>
      <c r="M61" s="87"/>
      <c r="N61" s="11"/>
      <c r="O61" s="11"/>
      <c r="P61" s="11"/>
      <c r="Q61" s="11"/>
      <c r="R61" s="11"/>
    </row>
    <row r="62" spans="1:18" ht="13.5" customHeight="1">
      <c r="A62" s="77" t="s">
        <v>96</v>
      </c>
      <c r="B62" s="36">
        <v>75.489</v>
      </c>
      <c r="C62" s="36">
        <v>56.868872959999834</v>
      </c>
      <c r="D62" s="36">
        <v>52.949316360000054</v>
      </c>
      <c r="E62" s="36">
        <v>47.807555980000004</v>
      </c>
      <c r="F62" s="36">
        <v>1.586</v>
      </c>
      <c r="G62" s="36">
        <v>1.666</v>
      </c>
      <c r="H62" s="17">
        <f t="shared" si="7"/>
        <v>0.05044136191677162</v>
      </c>
      <c r="I62" s="17">
        <f t="shared" si="6"/>
        <v>-0.9651519521161684</v>
      </c>
      <c r="J62" s="11"/>
      <c r="K62" s="169"/>
      <c r="L62" s="124"/>
      <c r="M62" s="88"/>
      <c r="N62" s="11"/>
      <c r="O62" s="11"/>
      <c r="P62" s="11"/>
      <c r="Q62" s="11"/>
      <c r="R62" s="11"/>
    </row>
    <row r="63" spans="1:18" ht="13.5" customHeight="1">
      <c r="A63" s="78" t="s">
        <v>98</v>
      </c>
      <c r="B63" s="19">
        <f aca="true" t="shared" si="8" ref="B63:G66">+B55-B59</f>
        <v>12832.814000000002</v>
      </c>
      <c r="C63" s="19">
        <f t="shared" si="8"/>
        <v>17329.03318223</v>
      </c>
      <c r="D63" s="19">
        <f t="shared" si="8"/>
        <v>17180.30982307</v>
      </c>
      <c r="E63" s="19">
        <f t="shared" si="8"/>
        <v>16583.99588399</v>
      </c>
      <c r="F63" s="19">
        <f t="shared" si="8"/>
        <v>16086.404999999999</v>
      </c>
      <c r="G63" s="19">
        <f t="shared" si="8"/>
        <v>16153.521999999999</v>
      </c>
      <c r="H63" s="18">
        <f t="shared" si="7"/>
        <v>0.004172280879413348</v>
      </c>
      <c r="I63" s="18">
        <f t="shared" si="6"/>
        <v>-0.025957187097807588</v>
      </c>
      <c r="J63" s="11"/>
      <c r="K63" s="169"/>
      <c r="L63" s="124"/>
      <c r="M63" s="11"/>
      <c r="N63" s="11"/>
      <c r="O63" s="11"/>
      <c r="P63" s="11"/>
      <c r="Q63" s="11"/>
      <c r="R63" s="11"/>
    </row>
    <row r="64" spans="1:18" ht="13.5" customHeight="1">
      <c r="A64" s="77" t="s">
        <v>93</v>
      </c>
      <c r="B64" s="36">
        <f t="shared" si="8"/>
        <v>8930.707</v>
      </c>
      <c r="C64" s="36">
        <f t="shared" si="8"/>
        <v>12270.245501829999</v>
      </c>
      <c r="D64" s="36">
        <f t="shared" si="8"/>
        <v>12462.593031150001</v>
      </c>
      <c r="E64" s="36">
        <f t="shared" si="8"/>
        <v>12183.757819609998</v>
      </c>
      <c r="F64" s="36">
        <f t="shared" si="8"/>
        <v>10066.823</v>
      </c>
      <c r="G64" s="36">
        <f t="shared" si="8"/>
        <v>10227.466</v>
      </c>
      <c r="H64" s="17">
        <f>+G64/F64-1</f>
        <v>0.015957666087900835</v>
      </c>
      <c r="I64" s="17">
        <f t="shared" si="6"/>
        <v>-0.1605655536308599</v>
      </c>
      <c r="J64" s="11"/>
      <c r="K64" s="169"/>
      <c r="L64" s="124"/>
      <c r="M64" s="11"/>
      <c r="N64" s="11"/>
      <c r="O64" s="11"/>
      <c r="P64" s="11"/>
      <c r="Q64" s="11"/>
      <c r="R64" s="11"/>
    </row>
    <row r="65" spans="1:18" ht="13.5" customHeight="1">
      <c r="A65" s="77" t="s">
        <v>94</v>
      </c>
      <c r="B65" s="36">
        <f t="shared" si="8"/>
        <v>3580.33</v>
      </c>
      <c r="C65" s="36">
        <f t="shared" si="8"/>
        <v>3943.885781170001</v>
      </c>
      <c r="D65" s="36">
        <f t="shared" si="8"/>
        <v>4004.934606440001</v>
      </c>
      <c r="E65" s="36">
        <f t="shared" si="8"/>
        <v>3945.65497255</v>
      </c>
      <c r="F65" s="36">
        <f t="shared" si="8"/>
        <v>5427.614</v>
      </c>
      <c r="G65" s="36">
        <f t="shared" si="8"/>
        <v>5317.139999999999</v>
      </c>
      <c r="H65" s="17">
        <f t="shared" si="7"/>
        <v>-0.02035406349825175</v>
      </c>
      <c r="I65" s="17">
        <f t="shared" si="6"/>
        <v>0.34759375490037736</v>
      </c>
      <c r="J65" s="11"/>
      <c r="K65" s="169"/>
      <c r="L65" s="124"/>
      <c r="M65" s="11"/>
      <c r="N65" s="11"/>
      <c r="O65" s="11"/>
      <c r="P65" s="11"/>
      <c r="Q65" s="11"/>
      <c r="R65" s="11"/>
    </row>
    <row r="66" spans="1:18" ht="13.5" customHeight="1">
      <c r="A66" s="77" t="s">
        <v>96</v>
      </c>
      <c r="B66" s="36">
        <f t="shared" si="8"/>
        <v>321.77599999999995</v>
      </c>
      <c r="C66" s="36">
        <f t="shared" si="8"/>
        <v>1114.90189923</v>
      </c>
      <c r="D66" s="36">
        <f t="shared" si="8"/>
        <v>712.7821854800001</v>
      </c>
      <c r="E66" s="36">
        <f t="shared" si="8"/>
        <v>454.58309183</v>
      </c>
      <c r="F66" s="36">
        <f t="shared" si="8"/>
        <v>591.966</v>
      </c>
      <c r="G66" s="36">
        <f t="shared" si="8"/>
        <v>608.9169999999999</v>
      </c>
      <c r="H66" s="17">
        <f t="shared" si="7"/>
        <v>0.028635090528847718</v>
      </c>
      <c r="I66" s="17">
        <f t="shared" si="6"/>
        <v>0.3395064861491066</v>
      </c>
      <c r="J66" s="11"/>
      <c r="K66" s="169"/>
      <c r="L66" s="124"/>
      <c r="M66" s="11"/>
      <c r="N66" s="11"/>
      <c r="O66" s="11"/>
      <c r="P66" s="11"/>
      <c r="Q66" s="11"/>
      <c r="R66" s="11"/>
    </row>
    <row r="67" spans="2:18" ht="12" customHeight="1">
      <c r="B67" s="129" t="b">
        <f aca="true" t="shared" si="9" ref="B67:G67">+(B55+B56+B57+B58)=(B59+B60+B61+B62+B63+B64+B65+B66)</f>
        <v>1</v>
      </c>
      <c r="C67" s="129" t="b">
        <f t="shared" si="9"/>
        <v>1</v>
      </c>
      <c r="D67" s="129" t="b">
        <f t="shared" si="9"/>
        <v>1</v>
      </c>
      <c r="E67" s="138" t="b">
        <f t="shared" si="9"/>
        <v>1</v>
      </c>
      <c r="F67" s="129" t="b">
        <f t="shared" si="9"/>
        <v>1</v>
      </c>
      <c r="G67" s="129" t="b">
        <f t="shared" si="9"/>
        <v>1</v>
      </c>
      <c r="H67" s="138"/>
      <c r="J67" s="11"/>
      <c r="K67" s="87"/>
      <c r="L67" s="124"/>
      <c r="M67" s="87"/>
      <c r="N67" s="11"/>
      <c r="O67" s="11"/>
      <c r="P67" s="11"/>
      <c r="Q67" s="11"/>
      <c r="R67" s="11"/>
    </row>
    <row r="68" spans="5:8" ht="12.75">
      <c r="E68" s="138"/>
      <c r="F68" s="138"/>
      <c r="G68" s="138"/>
      <c r="H68" s="138"/>
    </row>
    <row r="69" ht="11.25">
      <c r="I69" s="19"/>
    </row>
    <row r="70" spans="2:9" ht="11.25">
      <c r="B70" s="19"/>
      <c r="C70" s="19"/>
      <c r="D70" s="19"/>
      <c r="E70" s="19"/>
      <c r="F70" s="19"/>
      <c r="G70" s="19"/>
      <c r="H70" s="19"/>
      <c r="I70" s="36"/>
    </row>
    <row r="71" spans="2:9" ht="11.25">
      <c r="B71" s="36"/>
      <c r="C71" s="19"/>
      <c r="D71" s="36"/>
      <c r="E71" s="36"/>
      <c r="F71" s="36"/>
      <c r="G71" s="36"/>
      <c r="H71" s="36"/>
      <c r="I71" s="36"/>
    </row>
    <row r="72" spans="2:9" ht="11.25">
      <c r="B72" s="36"/>
      <c r="C72" s="36"/>
      <c r="D72" s="36"/>
      <c r="E72" s="36"/>
      <c r="F72" s="36"/>
      <c r="G72" s="36"/>
      <c r="H72" s="36"/>
      <c r="I72" s="36"/>
    </row>
    <row r="73" spans="2:9" ht="11.25">
      <c r="B73" s="36"/>
      <c r="C73" s="36"/>
      <c r="D73" s="36"/>
      <c r="E73" s="36"/>
      <c r="F73" s="36"/>
      <c r="G73" s="36"/>
      <c r="H73" s="36"/>
      <c r="I73" s="19"/>
    </row>
    <row r="74" spans="2:9" ht="11.25">
      <c r="B74" s="19"/>
      <c r="C74" s="19"/>
      <c r="D74" s="19"/>
      <c r="E74" s="19"/>
      <c r="F74" s="19"/>
      <c r="G74" s="19"/>
      <c r="I74" s="36"/>
    </row>
    <row r="75" spans="2:9" ht="11.25">
      <c r="B75" s="36"/>
      <c r="C75" s="36"/>
      <c r="D75" s="36"/>
      <c r="E75" s="36"/>
      <c r="F75" s="36"/>
      <c r="G75" s="36"/>
      <c r="I75" s="36"/>
    </row>
    <row r="76" spans="2:9" ht="11.25">
      <c r="B76" s="36"/>
      <c r="C76" s="36"/>
      <c r="D76" s="36"/>
      <c r="E76" s="36"/>
      <c r="F76" s="36"/>
      <c r="G76" s="36"/>
      <c r="I76" s="36"/>
    </row>
    <row r="77" spans="2:9" ht="11.25">
      <c r="B77" s="36"/>
      <c r="C77" s="36"/>
      <c r="D77" s="36"/>
      <c r="E77" s="36"/>
      <c r="F77" s="36"/>
      <c r="G77" s="36"/>
      <c r="I77" s="19"/>
    </row>
    <row r="78" spans="2:9" ht="11.25">
      <c r="B78" s="19"/>
      <c r="C78" s="19"/>
      <c r="D78" s="19"/>
      <c r="E78" s="19"/>
      <c r="F78" s="19"/>
      <c r="G78" s="19"/>
      <c r="I78" s="36"/>
    </row>
    <row r="79" spans="2:9" ht="11.25">
      <c r="B79" s="36"/>
      <c r="C79" s="36"/>
      <c r="D79" s="36"/>
      <c r="E79" s="36"/>
      <c r="F79" s="36"/>
      <c r="G79" s="36"/>
      <c r="I79" s="36"/>
    </row>
    <row r="80" spans="2:9" ht="11.25">
      <c r="B80" s="36"/>
      <c r="C80" s="36"/>
      <c r="D80" s="36"/>
      <c r="E80" s="36"/>
      <c r="F80" s="36"/>
      <c r="G80" s="36"/>
      <c r="I80" s="36"/>
    </row>
    <row r="81" spans="2:9" ht="11.25">
      <c r="B81" s="36"/>
      <c r="C81" s="36"/>
      <c r="D81" s="36"/>
      <c r="E81" s="36"/>
      <c r="F81" s="36"/>
      <c r="G81" s="36"/>
      <c r="I81" s="19"/>
    </row>
    <row r="82" spans="2:9" ht="11.25">
      <c r="B82" s="84"/>
      <c r="C82" s="84"/>
      <c r="D82" s="84"/>
      <c r="E82" s="84"/>
      <c r="F82" s="84"/>
      <c r="I82" s="36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2009-10-09T09:06:07Z</cp:lastPrinted>
  <dcterms:created xsi:type="dcterms:W3CDTF">2008-11-05T07:26:31Z</dcterms:created>
  <dcterms:modified xsi:type="dcterms:W3CDTF">2009-12-15T06:00:40Z</dcterms:modified>
  <cp:category/>
  <cp:version/>
  <cp:contentType/>
  <cp:contentStatus/>
</cp:coreProperties>
</file>