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<sst xmlns="http://schemas.openxmlformats.org/spreadsheetml/2006/main" count="521" uniqueCount="108">
  <si>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</si>
  <si>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</si>
  <si>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</si>
  <si>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</si>
  <si>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</si>
  <si>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</si>
  <si>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</si>
  <si>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</si>
  <si>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</si>
  <si>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</si>
  <si>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</si>
  <si>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</si>
  <si>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</si>
  <si>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</si>
  <si>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</si>
  <si>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</si>
  <si>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</si>
  <si>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</si>
  <si>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</si>
  <si>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</si>
  <si>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</si>
  <si>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</si>
  <si>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</si>
  <si>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</si>
  <si>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</si>
  <si>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</si>
  <si>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</si>
  <si>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</si>
  <si>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</si>
  <si>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</si>
  <si>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</si>
  <si>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</si>
  <si>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</si>
  <si>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</si>
  <si>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</si>
  <si>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</si>
  <si>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</si>
  <si>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</si>
  <si>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</si>
  <si>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</si>
  <si>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</si>
  <si>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</si>
  <si>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</si>
  <si>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</si>
  <si>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</si>
  <si>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</si>
  <si>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</si>
  <si>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</si>
  <si>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</si>
  <si>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</si>
  <si>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</si>
  <si>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</si>
  <si>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</si>
  <si>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</si>
  <si>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</si>
  <si>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</si>
  <si>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</si>
  <si>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</si>
  <si>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</si>
  <si>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</si>
  <si>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</si>
  <si>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</si>
  <si>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</si>
  <si>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</si>
  <si>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</si>
  <si>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</si>
  <si>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</si>
  <si>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</si>
  <si>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</si>
  <si>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</si>
  <si>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</si>
  <si>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</si>
  <si>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</si>
  <si>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</si>
  <si>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</si>
  <si>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</si>
  <si>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</si>
  <si>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</si>
  <si>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</si>
  <si>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</si>
  <si>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</si>
  <si>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</si>
  <si>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</si>
  <si>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</si>
  <si>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</si>
  <si>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</si>
  <si>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</si>
  <si>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</si>
  <si>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</si>
  <si>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3. Международные резервы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</si>
  <si>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</si>
  <si>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</si>
  <si>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</si>
  <si>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</si>
  <si>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</si>
  <si>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 01.01.09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</si>
  <si>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</si>
  <si>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</si>
  <si>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</si>
  <si>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</si>
  <si>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апрель 2010</t>
  </si>
  <si>
    <t>янв.-апр.09</t>
  </si>
  <si>
    <t>янв.-апр.10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</si>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</sst>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169" fontId="13" fillId="0" borderId="0" xfId="53" applyNumberFormat="1" applyFont="1" applyFill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279"/>
        <c:crosses val="autoZero"/>
        <c:auto val="0"/>
        <c:lblOffset val="100"/>
        <c:tickLblSkip val="1"/>
        <c:noMultiLvlLbl val="0"/>
      </c:catAx>
      <c:valAx>
        <c:axId val="5409727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043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8547154"/>
        <c:axId val="5716233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4699004"/>
        <c:axId val="66746717"/>
      </c:lineChart>
      <c:catAx>
        <c:axId val="585471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162339"/>
        <c:crosses val="autoZero"/>
        <c:auto val="0"/>
        <c:lblOffset val="100"/>
        <c:tickLblSkip val="5"/>
        <c:noMultiLvlLbl val="0"/>
      </c:catAx>
      <c:valAx>
        <c:axId val="5716233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At val="1"/>
        <c:crossBetween val="between"/>
        <c:dispUnits/>
        <c:majorUnit val="2000"/>
        <c:minorUnit val="100"/>
      </c:valAx>
      <c:catAx>
        <c:axId val="44699004"/>
        <c:scaling>
          <c:orientation val="minMax"/>
        </c:scaling>
        <c:axPos val="b"/>
        <c:delete val="1"/>
        <c:majorTickMark val="out"/>
        <c:minorTickMark val="none"/>
        <c:tickLblPos val="none"/>
        <c:crossAx val="66746717"/>
        <c:crossesAt val="39"/>
        <c:auto val="0"/>
        <c:lblOffset val="100"/>
        <c:tickLblSkip val="1"/>
        <c:noMultiLvlLbl val="0"/>
      </c:catAx>
      <c:valAx>
        <c:axId val="6674671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3849542"/>
        <c:axId val="3777496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849542"/>
        <c:axId val="3777496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30384"/>
        <c:axId val="39873457"/>
      </c:lineChart>
      <c:catAx>
        <c:axId val="63849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74967"/>
        <c:crosses val="autoZero"/>
        <c:auto val="0"/>
        <c:lblOffset val="100"/>
        <c:tickLblSkip val="1"/>
        <c:noMultiLvlLbl val="0"/>
      </c:catAx>
      <c:valAx>
        <c:axId val="377749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49542"/>
        <c:crossesAt val="1"/>
        <c:crossBetween val="between"/>
        <c:dispUnits/>
        <c:majorUnit val="1"/>
      </c:valAx>
      <c:catAx>
        <c:axId val="4430384"/>
        <c:scaling>
          <c:orientation val="minMax"/>
        </c:scaling>
        <c:axPos val="b"/>
        <c:delete val="1"/>
        <c:majorTickMark val="out"/>
        <c:minorTickMark val="none"/>
        <c:tickLblPos val="none"/>
        <c:crossAx val="39873457"/>
        <c:crosses val="autoZero"/>
        <c:auto val="0"/>
        <c:lblOffset val="100"/>
        <c:tickLblSkip val="1"/>
        <c:noMultiLvlLbl val="0"/>
      </c:catAx>
      <c:valAx>
        <c:axId val="398734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38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3316794"/>
        <c:axId val="852455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316794"/>
        <c:axId val="8524555"/>
      </c:lineChart>
      <c:catAx>
        <c:axId val="233167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24555"/>
        <c:crosses val="autoZero"/>
        <c:auto val="1"/>
        <c:lblOffset val="100"/>
        <c:tickLblSkip val="1"/>
        <c:noMultiLvlLbl val="0"/>
      </c:catAx>
      <c:valAx>
        <c:axId val="85245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167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7113464"/>
        <c:axId val="19803449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113464"/>
        <c:axId val="19803449"/>
      </c:lineChart>
      <c:catAx>
        <c:axId val="171134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03449"/>
        <c:crosses val="autoZero"/>
        <c:auto val="1"/>
        <c:lblOffset val="100"/>
        <c:tickLblSkip val="1"/>
        <c:noMultiLvlLbl val="0"/>
      </c:catAx>
      <c:valAx>
        <c:axId val="198034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134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4013314"/>
        <c:axId val="60575507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308652"/>
        <c:axId val="7669005"/>
      </c:line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75507"/>
        <c:crosses val="autoZero"/>
        <c:auto val="1"/>
        <c:lblOffset val="100"/>
        <c:tickLblSkip val="1"/>
        <c:noMultiLvlLbl val="0"/>
      </c:catAx>
      <c:valAx>
        <c:axId val="6057550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13314"/>
        <c:crossesAt val="1"/>
        <c:crossBetween val="between"/>
        <c:dispUnits/>
        <c:majorUnit val="400"/>
      </c:valAx>
      <c:catAx>
        <c:axId val="8308652"/>
        <c:scaling>
          <c:orientation val="minMax"/>
        </c:scaling>
        <c:axPos val="b"/>
        <c:delete val="1"/>
        <c:majorTickMark val="out"/>
        <c:minorTickMark val="none"/>
        <c:tickLblPos val="none"/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0865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12182"/>
        <c:axId val="1720963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12182"/>
        <c:axId val="17209639"/>
      </c:lineChart>
      <c:catAx>
        <c:axId val="19121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09639"/>
        <c:crosses val="autoZero"/>
        <c:auto val="1"/>
        <c:lblOffset val="100"/>
        <c:tickLblSkip val="1"/>
        <c:noMultiLvlLbl val="0"/>
      </c:catAx>
      <c:valAx>
        <c:axId val="1720963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121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669024"/>
        <c:axId val="5180348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69024"/>
        <c:axId val="51803489"/>
      </c:lineChart>
      <c:catAx>
        <c:axId val="206690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03489"/>
        <c:crosses val="autoZero"/>
        <c:auto val="1"/>
        <c:lblOffset val="100"/>
        <c:tickLblSkip val="1"/>
        <c:noMultiLvlLbl val="0"/>
      </c:catAx>
      <c:valAx>
        <c:axId val="5180348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690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578218"/>
        <c:axId val="3533305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78218"/>
        <c:axId val="35333051"/>
      </c:lineChart>
      <c:catAx>
        <c:axId val="635782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33051"/>
        <c:crosses val="autoZero"/>
        <c:auto val="1"/>
        <c:lblOffset val="100"/>
        <c:tickLblSkip val="1"/>
        <c:noMultiLvlLbl val="0"/>
      </c:catAx>
      <c:valAx>
        <c:axId val="3533305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782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562004"/>
        <c:axId val="4340485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562004"/>
        <c:axId val="43404853"/>
      </c:lineChart>
      <c:catAx>
        <c:axId val="495620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04853"/>
        <c:crosses val="autoZero"/>
        <c:auto val="1"/>
        <c:lblOffset val="100"/>
        <c:tickLblSkip val="1"/>
        <c:noMultiLvlLbl val="0"/>
      </c:catAx>
      <c:valAx>
        <c:axId val="4340485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620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5099358"/>
        <c:axId val="2613217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099358"/>
        <c:axId val="26132175"/>
      </c:lineChart>
      <c:catAx>
        <c:axId val="550993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993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 val="autoZero"/>
        <c:auto val="0"/>
        <c:lblOffset val="100"/>
        <c:tickLblSkip val="1"/>
        <c:noMultiLvlLbl val="0"/>
      </c:catAx>
      <c:valAx>
        <c:axId val="363314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48958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7625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J7" sqref="J7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46" t="s">
        <v>18</v>
      </c>
      <c r="B1" s="146"/>
      <c r="C1" s="146"/>
      <c r="D1" s="146"/>
      <c r="E1" s="146"/>
      <c r="F1" s="146"/>
      <c r="G1" s="146"/>
      <c r="H1" s="146"/>
      <c r="I1" s="146"/>
      <c r="J1" s="56"/>
    </row>
    <row r="2" spans="1:10" ht="15.75">
      <c r="A2" s="147" t="s">
        <v>100</v>
      </c>
      <c r="B2" s="147"/>
      <c r="C2" s="147"/>
      <c r="D2" s="147"/>
      <c r="E2" s="147"/>
      <c r="F2" s="147"/>
      <c r="G2" s="147"/>
      <c r="H2" s="147"/>
      <c r="I2" s="147"/>
      <c r="J2" s="110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51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1" s="28" customFormat="1" ht="26.25" customHeight="1">
      <c r="A6" s="61"/>
      <c r="B6" s="62" t="s">
        <v>96</v>
      </c>
      <c r="C6" s="62">
        <v>40179</v>
      </c>
      <c r="D6" s="62">
        <v>40210</v>
      </c>
      <c r="E6" s="62">
        <v>40238</v>
      </c>
      <c r="F6" s="62">
        <v>40269</v>
      </c>
      <c r="G6" s="104"/>
      <c r="H6" s="104"/>
      <c r="I6" s="104"/>
      <c r="J6" s="104"/>
      <c r="K6" s="104"/>
    </row>
    <row r="7" spans="1:11" ht="26.25" customHeight="1">
      <c r="A7" s="30" t="s">
        <v>103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05"/>
      <c r="H7" s="105"/>
      <c r="I7" s="105"/>
      <c r="J7" s="105"/>
      <c r="K7" s="105"/>
    </row>
    <row r="8" spans="1:11" ht="26.25" customHeight="1">
      <c r="A8" s="30" t="s">
        <v>104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H8" s="22"/>
      <c r="I8" s="107"/>
      <c r="J8" s="107"/>
      <c r="K8" s="107"/>
    </row>
    <row r="9" spans="1:11" ht="26.25" customHeight="1">
      <c r="A9" s="30" t="s">
        <v>105</v>
      </c>
      <c r="B9" s="144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99.03</v>
      </c>
      <c r="G9" s="149"/>
      <c r="H9" s="149"/>
      <c r="I9" s="107"/>
      <c r="J9" s="107"/>
      <c r="K9" s="107"/>
    </row>
    <row r="10" spans="1:11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H10" s="22"/>
      <c r="I10" s="106"/>
      <c r="J10" s="106"/>
      <c r="K10" s="106"/>
    </row>
    <row r="11" spans="1:12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112"/>
      <c r="H11" s="112"/>
      <c r="I11" s="112"/>
      <c r="J11" s="112"/>
      <c r="K11" s="112"/>
      <c r="L11" s="112"/>
    </row>
    <row r="12" spans="1:12" s="26" customFormat="1" ht="26.25" customHeight="1">
      <c r="A12" s="30" t="s">
        <v>106</v>
      </c>
      <c r="B12" s="131">
        <v>11.856482174432557</v>
      </c>
      <c r="C12" s="140">
        <f>C11/B11*100-100</f>
        <v>0.4270645042037273</v>
      </c>
      <c r="D12" s="140">
        <f>D11/B11*100-100</f>
        <v>1.2712143101762905</v>
      </c>
      <c r="E12" s="140">
        <f>E11/B11*100-100</f>
        <v>2.5596654245583608</v>
      </c>
      <c r="F12" s="140">
        <f>F11/B11*100-100</f>
        <v>3.311507608007844</v>
      </c>
      <c r="G12" s="113"/>
      <c r="H12" s="113"/>
      <c r="I12" s="113"/>
      <c r="J12" s="108"/>
      <c r="K12" s="108"/>
      <c r="L12" s="108"/>
    </row>
    <row r="13" spans="1:12" s="26" customFormat="1" ht="26.25" customHeight="1">
      <c r="A13" s="30" t="s">
        <v>107</v>
      </c>
      <c r="B13" s="145" t="s">
        <v>1</v>
      </c>
      <c r="C13" s="140">
        <f>C11/B11*100-100</f>
        <v>0.4270645042037273</v>
      </c>
      <c r="D13" s="140">
        <f>D11/C11*100-100</f>
        <v>0.8405600722673796</v>
      </c>
      <c r="E13" s="140">
        <f>E11/D11*100-100</f>
        <v>1.2722777377150578</v>
      </c>
      <c r="F13" s="140">
        <f>F11/E11*100-100</f>
        <v>0.733077843357961</v>
      </c>
      <c r="G13" s="113"/>
      <c r="H13" s="113"/>
      <c r="I13" s="113"/>
      <c r="J13" s="108"/>
      <c r="K13" s="108"/>
      <c r="L13" s="108"/>
    </row>
    <row r="14" spans="1:12" s="26" customFormat="1" ht="15" customHeight="1">
      <c r="A14" s="32"/>
      <c r="B14" s="52"/>
      <c r="C14" s="97"/>
      <c r="D14" s="111"/>
      <c r="E14" s="103"/>
      <c r="F14" s="103"/>
      <c r="G14" s="22"/>
      <c r="I14" s="27"/>
      <c r="J14" s="27"/>
      <c r="K14" s="57"/>
      <c r="L14" s="113"/>
    </row>
    <row r="15" spans="1:19" s="26" customFormat="1" ht="15" customHeight="1">
      <c r="A15" s="43" t="s">
        <v>52</v>
      </c>
      <c r="B15" s="52"/>
      <c r="C15" s="52"/>
      <c r="D15" s="52"/>
      <c r="E15" s="52"/>
      <c r="F15" s="52"/>
      <c r="G15" s="22"/>
      <c r="I15" s="27"/>
      <c r="J15" s="27"/>
      <c r="L15" s="114"/>
      <c r="M15" s="114"/>
      <c r="N15" s="114"/>
      <c r="O15" s="114"/>
      <c r="P15" s="114"/>
      <c r="Q15" s="114"/>
      <c r="R15" s="114"/>
      <c r="S15" s="114"/>
    </row>
    <row r="16" spans="1:10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</row>
    <row r="17" spans="1:10" s="26" customFormat="1" ht="26.25" customHeight="1">
      <c r="A17" s="63"/>
      <c r="B17" s="66" t="s">
        <v>95</v>
      </c>
      <c r="C17" s="65">
        <v>39904</v>
      </c>
      <c r="D17" s="65">
        <v>39934</v>
      </c>
      <c r="E17" s="65">
        <v>40179</v>
      </c>
      <c r="F17" s="65">
        <v>40269</v>
      </c>
      <c r="G17" s="65">
        <v>40299</v>
      </c>
      <c r="H17" s="67" t="s">
        <v>2</v>
      </c>
      <c r="I17" s="67" t="s">
        <v>48</v>
      </c>
      <c r="J17" s="46"/>
    </row>
    <row r="18" spans="1:10" s="26" customFormat="1" ht="13.5" customHeight="1">
      <c r="A18" s="30" t="s">
        <v>4</v>
      </c>
      <c r="B18" s="88">
        <v>30803.2785</v>
      </c>
      <c r="C18" s="88">
        <v>25777.8544</v>
      </c>
      <c r="D18" s="88">
        <v>27230.6898</v>
      </c>
      <c r="E18" s="88">
        <v>35738.69414187</v>
      </c>
      <c r="F18" s="88">
        <v>34510.1496</v>
      </c>
      <c r="G18" s="88">
        <v>36080.3999</v>
      </c>
      <c r="H18" s="127">
        <f>G18-F18</f>
        <v>1570.2502999999997</v>
      </c>
      <c r="I18" s="127">
        <f>G18-E18</f>
        <v>341.70575812999596</v>
      </c>
      <c r="J18" s="29"/>
    </row>
    <row r="19" spans="1:10" s="26" customFormat="1" ht="13.5" customHeight="1">
      <c r="A19" s="30" t="s">
        <v>98</v>
      </c>
      <c r="B19" s="88">
        <v>34541.7765</v>
      </c>
      <c r="C19" s="88">
        <v>29616.1228</v>
      </c>
      <c r="D19" s="88">
        <v>31119.7781</v>
      </c>
      <c r="E19" s="88">
        <v>41060.6524</v>
      </c>
      <c r="F19" s="88">
        <v>39355.1778</v>
      </c>
      <c r="G19" s="88">
        <v>40667.8147</v>
      </c>
      <c r="H19" s="127">
        <f>G19-F19</f>
        <v>1312.636900000005</v>
      </c>
      <c r="I19" s="127">
        <f>G19-E19</f>
        <v>-392.8376999999964</v>
      </c>
      <c r="J19" s="29"/>
    </row>
    <row r="20" spans="1:10" s="26" customFormat="1" ht="13.5" customHeight="1">
      <c r="A20" s="30" t="s">
        <v>5</v>
      </c>
      <c r="B20" s="88">
        <v>48453.18036</v>
      </c>
      <c r="C20" s="88">
        <v>41122.33203311</v>
      </c>
      <c r="D20" s="88">
        <v>43041.33330439</v>
      </c>
      <c r="E20" s="88">
        <v>58347.24441854001</v>
      </c>
      <c r="F20" s="88">
        <v>56333.376692130005</v>
      </c>
      <c r="G20" s="88">
        <v>55260.30301224001</v>
      </c>
      <c r="H20" s="127">
        <f>G20-F20</f>
        <v>-1073.0736798899961</v>
      </c>
      <c r="I20" s="127">
        <f>G20-E20</f>
        <v>-3086.9414063000004</v>
      </c>
      <c r="J20" s="29"/>
    </row>
    <row r="21" spans="1:10" s="26" customFormat="1" ht="13.5" customHeight="1">
      <c r="A21" s="69" t="s">
        <v>6</v>
      </c>
      <c r="B21" s="139">
        <v>24.14920919908429</v>
      </c>
      <c r="C21" s="139">
        <v>24.034589392044374</v>
      </c>
      <c r="D21" s="139">
        <v>24.019718851740617</v>
      </c>
      <c r="E21" s="139">
        <v>24.190570625236205</v>
      </c>
      <c r="F21" s="139">
        <v>25.0119131976187</v>
      </c>
      <c r="G21" s="139">
        <v>25.45782521494851</v>
      </c>
      <c r="H21" s="133"/>
      <c r="I21" s="133"/>
      <c r="J21" s="28"/>
    </row>
    <row r="22" spans="1:10" s="26" customFormat="1" ht="6" customHeight="1">
      <c r="A22" s="69"/>
      <c r="B22" s="139"/>
      <c r="C22" s="139"/>
      <c r="D22" s="139"/>
      <c r="E22" s="139"/>
      <c r="F22" s="139"/>
      <c r="G22" s="139"/>
      <c r="H22" s="133"/>
      <c r="I22" s="133"/>
      <c r="J22" s="28"/>
    </row>
    <row r="23" spans="1:10" s="26" customFormat="1" ht="15" customHeight="1">
      <c r="A23" s="148" t="s">
        <v>99</v>
      </c>
      <c r="B23" s="148"/>
      <c r="C23" s="148"/>
      <c r="D23" s="148"/>
      <c r="E23" s="148"/>
      <c r="F23" s="148"/>
      <c r="G23" s="148"/>
      <c r="H23" s="148"/>
      <c r="I23" s="148"/>
      <c r="J23" s="28"/>
    </row>
    <row r="24" ht="15.75" customHeight="1"/>
    <row r="25" spans="1:6" s="38" customFormat="1" ht="15" customHeight="1">
      <c r="A25" s="37" t="s">
        <v>89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0" s="38" customFormat="1" ht="26.25" customHeight="1">
      <c r="A27" s="63"/>
      <c r="B27" s="66" t="s">
        <v>95</v>
      </c>
      <c r="C27" s="65">
        <v>39904</v>
      </c>
      <c r="D27" s="65">
        <v>39934</v>
      </c>
      <c r="E27" s="65">
        <v>40179</v>
      </c>
      <c r="F27" s="65">
        <v>40269</v>
      </c>
      <c r="G27" s="65">
        <v>40299</v>
      </c>
      <c r="H27" s="67" t="s">
        <v>2</v>
      </c>
      <c r="I27" s="67" t="s">
        <v>48</v>
      </c>
      <c r="J27" s="46"/>
    </row>
    <row r="28" spans="1:10" s="39" customFormat="1" ht="26.25" customHeight="1">
      <c r="A28" s="30" t="s">
        <v>26</v>
      </c>
      <c r="B28" s="132">
        <v>1224.62</v>
      </c>
      <c r="C28" s="132">
        <v>1046.63</v>
      </c>
      <c r="D28" s="132">
        <v>1483.11</v>
      </c>
      <c r="E28" s="132">
        <v>1588.18</v>
      </c>
      <c r="F28" s="132">
        <v>1620.59</v>
      </c>
      <c r="G28" s="132">
        <v>1646.01151223287</v>
      </c>
      <c r="H28" s="127">
        <f>G28-F28</f>
        <v>25.4215122328701</v>
      </c>
      <c r="I28" s="127">
        <f>G28-E28</f>
        <v>57.831512232869954</v>
      </c>
      <c r="J28" s="92"/>
    </row>
    <row r="30" spans="1:2" s="2" customFormat="1" ht="15.75" customHeight="1">
      <c r="A30" s="44" t="s">
        <v>62</v>
      </c>
      <c r="B30" s="1"/>
    </row>
    <row r="31" spans="2:3" s="2" customFormat="1" ht="12.75" customHeight="1">
      <c r="B31" s="20"/>
      <c r="C31" s="20"/>
    </row>
    <row r="32" spans="1:10" s="2" customFormat="1" ht="26.25" customHeight="1">
      <c r="A32" s="68"/>
      <c r="B32" s="66" t="s">
        <v>95</v>
      </c>
      <c r="C32" s="65">
        <v>39904</v>
      </c>
      <c r="D32" s="65">
        <v>39934</v>
      </c>
      <c r="E32" s="65">
        <v>40179</v>
      </c>
      <c r="F32" s="65">
        <v>40269</v>
      </c>
      <c r="G32" s="65">
        <v>40299</v>
      </c>
      <c r="H32" s="67" t="s">
        <v>2</v>
      </c>
      <c r="I32" s="67" t="s">
        <v>48</v>
      </c>
      <c r="J32" s="46"/>
    </row>
    <row r="33" spans="1:18" s="2" customFormat="1" ht="26.25" customHeight="1">
      <c r="A33" s="3" t="s">
        <v>59</v>
      </c>
      <c r="B33" s="4">
        <v>39.4181</v>
      </c>
      <c r="C33" s="4">
        <v>42.6295</v>
      </c>
      <c r="D33" s="4">
        <v>43.1442</v>
      </c>
      <c r="E33" s="4">
        <v>44.09169253365973</v>
      </c>
      <c r="F33" s="4">
        <v>45.2498</v>
      </c>
      <c r="G33" s="4">
        <v>45.6029</v>
      </c>
      <c r="H33" s="134">
        <f>G33/F33-1</f>
        <v>0.00780334940706906</v>
      </c>
      <c r="I33" s="134">
        <f>G33/E33-1</f>
        <v>0.03427419950337818</v>
      </c>
      <c r="J33" s="16"/>
      <c r="K33" s="3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60</v>
      </c>
      <c r="B34" s="4">
        <v>39.5934</v>
      </c>
      <c r="C34" s="4">
        <v>42.65</v>
      </c>
      <c r="D34" s="4">
        <v>43.145</v>
      </c>
      <c r="E34" s="4">
        <v>44.0742</v>
      </c>
      <c r="F34" s="4">
        <v>45.2631</v>
      </c>
      <c r="G34" s="4">
        <v>45.6029</v>
      </c>
      <c r="H34" s="134">
        <f>G34/F34-1</f>
        <v>0.007507218904582169</v>
      </c>
      <c r="I34" s="134">
        <f>G34/E34-1</f>
        <v>0.034684690816849884</v>
      </c>
      <c r="J34" s="16"/>
      <c r="K34" s="3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61</v>
      </c>
      <c r="B35" s="4">
        <v>1.3988</v>
      </c>
      <c r="C35" s="4">
        <v>1.3233</v>
      </c>
      <c r="D35" s="4">
        <v>1.3263</v>
      </c>
      <c r="E35" s="4">
        <v>1.4316</v>
      </c>
      <c r="F35" s="4">
        <v>1.3581</v>
      </c>
      <c r="G35" s="4">
        <v>1.3295</v>
      </c>
      <c r="H35" s="134">
        <f>G35/F35-1</f>
        <v>-0.021058832192033083</v>
      </c>
      <c r="I35" s="134">
        <f>G35/E35-1</f>
        <v>-0.0713188041352334</v>
      </c>
      <c r="J35" s="16"/>
      <c r="K35" s="3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54</v>
      </c>
      <c r="B36" s="4"/>
      <c r="C36" s="4"/>
      <c r="D36" s="4"/>
      <c r="E36" s="4"/>
      <c r="F36" s="4"/>
      <c r="G36" s="4"/>
      <c r="H36" s="134"/>
      <c r="I36" s="134"/>
      <c r="J36" s="16"/>
      <c r="K36" s="3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55</v>
      </c>
      <c r="B37" s="4">
        <v>39.7217</v>
      </c>
      <c r="C37" s="4">
        <v>42.44955149387461</v>
      </c>
      <c r="D37" s="4">
        <v>43.0367</v>
      </c>
      <c r="E37" s="4">
        <v>44.2341</v>
      </c>
      <c r="F37" s="4">
        <v>45.2558</v>
      </c>
      <c r="G37" s="4">
        <v>45.4925</v>
      </c>
      <c r="H37" s="134">
        <f>G37/F37-1</f>
        <v>0.0052302688274210585</v>
      </c>
      <c r="I37" s="134">
        <f>G37/E37-1</f>
        <v>0.028448640302391137</v>
      </c>
      <c r="J37" s="16"/>
      <c r="K37" s="12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56</v>
      </c>
      <c r="B38" s="4">
        <v>55.2291</v>
      </c>
      <c r="C38" s="4">
        <v>56.09104087663486</v>
      </c>
      <c r="D38" s="4">
        <v>57.0955</v>
      </c>
      <c r="E38" s="4">
        <v>63.9915</v>
      </c>
      <c r="F38" s="4">
        <v>60.8306</v>
      </c>
      <c r="G38" s="4">
        <v>60.1713</v>
      </c>
      <c r="H38" s="134">
        <f>G38/F38-1</f>
        <v>-0.010838295200113035</v>
      </c>
      <c r="I38" s="134">
        <f>G38/E38-1</f>
        <v>-0.059698553714165103</v>
      </c>
      <c r="J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57</v>
      </c>
      <c r="B39" s="4">
        <v>1.2903</v>
      </c>
      <c r="C39" s="4">
        <v>1.2526835460212686</v>
      </c>
      <c r="D39" s="4">
        <v>1.2892</v>
      </c>
      <c r="E39" s="4">
        <v>1.4394</v>
      </c>
      <c r="F39" s="4">
        <v>1.5328</v>
      </c>
      <c r="G39" s="4">
        <v>1.549</v>
      </c>
      <c r="H39" s="134">
        <f>G39/F39-1</f>
        <v>0.010568893528183798</v>
      </c>
      <c r="I39" s="134">
        <f>G39/E39-1</f>
        <v>0.07614283729331661</v>
      </c>
      <c r="J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58</v>
      </c>
      <c r="B40" s="4">
        <v>0.324657923963241</v>
      </c>
      <c r="C40" s="4">
        <v>0.2805594714454743</v>
      </c>
      <c r="D40" s="4">
        <v>0.2848</v>
      </c>
      <c r="E40" s="4">
        <v>0.2954</v>
      </c>
      <c r="F40" s="4">
        <v>0.307</v>
      </c>
      <c r="G40" s="4">
        <v>0.307</v>
      </c>
      <c r="H40" s="134">
        <f>G40/F40-1</f>
        <v>0</v>
      </c>
      <c r="I40" s="134">
        <f>G40/E40-1</f>
        <v>0.039268788083953954</v>
      </c>
      <c r="J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8" r:id="rId1"/>
  <ignoredErrors>
    <ignoredError sqref="B17 B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71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96</v>
      </c>
      <c r="C3" s="62" t="s">
        <v>101</v>
      </c>
      <c r="D3" s="62" t="s">
        <v>102</v>
      </c>
      <c r="E3" s="62">
        <v>40238</v>
      </c>
      <c r="F3" s="62">
        <v>40269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178.25</v>
      </c>
      <c r="D4" s="90">
        <f>D6+D7</f>
        <v>84.7</v>
      </c>
      <c r="E4" s="90">
        <f>E6+E7</f>
        <v>19.9</v>
      </c>
      <c r="F4" s="90">
        <f>F6+F7</f>
        <v>28.75</v>
      </c>
      <c r="G4" s="91">
        <f>F4-E4</f>
        <v>8.850000000000001</v>
      </c>
      <c r="H4" s="91">
        <f>D4-C4</f>
        <v>-93.55</v>
      </c>
      <c r="I4" s="94"/>
    </row>
    <row r="5" spans="1:10" ht="13.5" customHeight="1">
      <c r="A5" s="49" t="s">
        <v>94</v>
      </c>
      <c r="B5" s="87">
        <f>B6-B7</f>
        <v>-155.14999999999998</v>
      </c>
      <c r="C5" s="87">
        <f>C6-C7</f>
        <v>-156.55</v>
      </c>
      <c r="D5" s="87">
        <f>D6-D7</f>
        <v>-76.60000000000001</v>
      </c>
      <c r="E5" s="87">
        <f>E6-E7</f>
        <v>-19.9</v>
      </c>
      <c r="F5" s="87">
        <f>F6-F7</f>
        <v>-24.25</v>
      </c>
      <c r="G5" s="127">
        <f>F5-E5</f>
        <v>-4.350000000000001</v>
      </c>
      <c r="H5" s="127">
        <f>D5-C5</f>
        <v>79.95</v>
      </c>
      <c r="I5" s="94"/>
      <c r="J5" s="138"/>
    </row>
    <row r="6" spans="1:10" ht="13.5" customHeight="1">
      <c r="A6" s="55" t="s">
        <v>24</v>
      </c>
      <c r="B6" s="88">
        <v>66.8</v>
      </c>
      <c r="C6" s="88">
        <v>10.85</v>
      </c>
      <c r="D6" s="88">
        <v>4.05</v>
      </c>
      <c r="E6" s="88">
        <v>0</v>
      </c>
      <c r="F6" s="88">
        <v>2.25</v>
      </c>
      <c r="G6" s="127">
        <f>F6-E6</f>
        <v>2.25</v>
      </c>
      <c r="H6" s="127">
        <f>D6-C6</f>
        <v>-6.8</v>
      </c>
      <c r="I6" s="94"/>
      <c r="J6" s="96"/>
    </row>
    <row r="7" spans="1:10" ht="13.5" customHeight="1">
      <c r="A7" s="55" t="s">
        <v>25</v>
      </c>
      <c r="B7" s="88">
        <v>221.95</v>
      </c>
      <c r="C7" s="88">
        <v>167.4</v>
      </c>
      <c r="D7" s="88">
        <v>80.65</v>
      </c>
      <c r="E7" s="88">
        <v>19.9</v>
      </c>
      <c r="F7" s="88">
        <v>26.5</v>
      </c>
      <c r="G7" s="127">
        <f>F7-E7</f>
        <v>6.600000000000001</v>
      </c>
      <c r="H7" s="127">
        <f>D7-C7</f>
        <v>-86.75</v>
      </c>
      <c r="I7" s="137"/>
      <c r="J7" s="96"/>
    </row>
    <row r="8" spans="1:10" ht="13.5" customHeight="1">
      <c r="A8" s="49" t="s">
        <v>41</v>
      </c>
      <c r="B8" s="88" t="s">
        <v>1</v>
      </c>
      <c r="C8" s="88" t="s">
        <v>1</v>
      </c>
      <c r="D8" s="90" t="s">
        <v>1</v>
      </c>
      <c r="E8" s="90" t="s">
        <v>1</v>
      </c>
      <c r="F8" s="90" t="s">
        <v>1</v>
      </c>
      <c r="G8" s="89" t="s">
        <v>1</v>
      </c>
      <c r="H8" s="89" t="s">
        <v>1</v>
      </c>
      <c r="I8" s="94"/>
      <c r="J8" s="93"/>
    </row>
    <row r="9" spans="3:4" ht="15" customHeight="1">
      <c r="C9" s="94"/>
      <c r="D9" s="94"/>
    </row>
    <row r="10" spans="1:2" ht="15" customHeight="1">
      <c r="A10" s="44" t="s">
        <v>53</v>
      </c>
      <c r="B10" s="1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96</v>
      </c>
      <c r="C12" s="62" t="s">
        <v>101</v>
      </c>
      <c r="D12" s="62" t="s">
        <v>102</v>
      </c>
      <c r="E12" s="62">
        <v>40238</v>
      </c>
      <c r="F12" s="62">
        <v>40269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+B14+B17</f>
        <v>1192.64361</v>
      </c>
      <c r="C13" s="90">
        <f>+C14+C17</f>
        <v>562.14361</v>
      </c>
      <c r="D13" s="90">
        <f>+D17</f>
        <v>1293</v>
      </c>
      <c r="E13" s="90">
        <f>+E17</f>
        <v>350</v>
      </c>
      <c r="F13" s="90">
        <f>+F17</f>
        <v>743</v>
      </c>
      <c r="G13" s="91">
        <f>F13-E13</f>
        <v>393</v>
      </c>
      <c r="H13" s="91">
        <f>D13-C13</f>
        <v>730.85639</v>
      </c>
      <c r="I13" s="91"/>
    </row>
    <row r="14" spans="1:10" ht="12.75" customHeight="1">
      <c r="A14" s="49" t="s">
        <v>44</v>
      </c>
      <c r="B14" s="87">
        <f>SUM(B15:B16)</f>
        <v>556.81236</v>
      </c>
      <c r="C14" s="87">
        <f>SUM(C15:C16)</f>
        <v>556.81236</v>
      </c>
      <c r="D14" s="88" t="s">
        <v>1</v>
      </c>
      <c r="E14" s="130" t="s">
        <v>1</v>
      </c>
      <c r="F14" s="88" t="s">
        <v>1</v>
      </c>
      <c r="G14" s="127" t="s">
        <v>1</v>
      </c>
      <c r="H14" s="127">
        <f>-C14</f>
        <v>-556.81236</v>
      </c>
      <c r="I14" s="89"/>
      <c r="J14" s="10"/>
    </row>
    <row r="15" spans="1:10" ht="12.75" customHeight="1">
      <c r="A15" s="55" t="s">
        <v>24</v>
      </c>
      <c r="B15" s="90" t="s">
        <v>1</v>
      </c>
      <c r="C15" s="90" t="s">
        <v>1</v>
      </c>
      <c r="D15" s="90" t="s">
        <v>1</v>
      </c>
      <c r="E15" s="90" t="s">
        <v>1</v>
      </c>
      <c r="F15" s="90" t="s">
        <v>1</v>
      </c>
      <c r="G15" s="127" t="s">
        <v>1</v>
      </c>
      <c r="H15" s="127" t="s">
        <v>1</v>
      </c>
      <c r="I15" s="89"/>
      <c r="J15" s="10"/>
    </row>
    <row r="16" spans="1:10" ht="12.75" customHeight="1">
      <c r="A16" s="55" t="s">
        <v>25</v>
      </c>
      <c r="B16" s="88">
        <v>556.81236</v>
      </c>
      <c r="C16" s="88">
        <v>556.81236</v>
      </c>
      <c r="D16" s="88" t="s">
        <v>1</v>
      </c>
      <c r="E16" s="90" t="s">
        <v>1</v>
      </c>
      <c r="F16" s="88" t="s">
        <v>1</v>
      </c>
      <c r="G16" s="127" t="s">
        <v>1</v>
      </c>
      <c r="H16" s="127">
        <f>-C16</f>
        <v>-556.81236</v>
      </c>
      <c r="I16" s="89"/>
      <c r="J16" s="10"/>
    </row>
    <row r="17" spans="1:10" ht="12.75" customHeight="1">
      <c r="A17" s="49" t="s">
        <v>42</v>
      </c>
      <c r="B17" s="88">
        <v>635.83125</v>
      </c>
      <c r="C17" s="88">
        <v>5.33125</v>
      </c>
      <c r="D17" s="88">
        <v>1293</v>
      </c>
      <c r="E17" s="130">
        <v>350</v>
      </c>
      <c r="F17" s="88">
        <v>743</v>
      </c>
      <c r="G17" s="127">
        <f>F17-E17</f>
        <v>393</v>
      </c>
      <c r="H17" s="127">
        <f>D17-C17</f>
        <v>1287.66875</v>
      </c>
      <c r="I17" s="89"/>
      <c r="J17" s="12"/>
    </row>
    <row r="18" spans="1:10" ht="12.75" customHeight="1">
      <c r="A18" s="49" t="s">
        <v>43</v>
      </c>
      <c r="B18" s="90" t="s">
        <v>1</v>
      </c>
      <c r="C18" s="90" t="s">
        <v>1</v>
      </c>
      <c r="D18" s="90" t="s">
        <v>1</v>
      </c>
      <c r="E18" s="90" t="s">
        <v>1</v>
      </c>
      <c r="F18" s="90" t="s">
        <v>1</v>
      </c>
      <c r="G18" s="90" t="s">
        <v>1</v>
      </c>
      <c r="H18" s="90" t="s">
        <v>1</v>
      </c>
      <c r="I18" s="89"/>
      <c r="J18" s="12"/>
    </row>
    <row r="19" spans="1:10" ht="12.75" customHeight="1">
      <c r="A19" s="9" t="s">
        <v>40</v>
      </c>
      <c r="B19" s="33"/>
      <c r="C19" s="33"/>
      <c r="D19" s="33"/>
      <c r="E19" s="33"/>
      <c r="F19" s="33"/>
      <c r="G19" s="91"/>
      <c r="H19" s="91"/>
      <c r="I19" s="34"/>
      <c r="J19" s="12"/>
    </row>
    <row r="20" spans="1:10" ht="26.25" customHeight="1">
      <c r="A20" s="49" t="s">
        <v>82</v>
      </c>
      <c r="B20" s="33">
        <v>0.9</v>
      </c>
      <c r="C20" s="33">
        <v>11.77</v>
      </c>
      <c r="D20" s="33">
        <v>2.47</v>
      </c>
      <c r="E20" s="33">
        <v>0.85</v>
      </c>
      <c r="F20" s="33">
        <v>2.47</v>
      </c>
      <c r="G20" s="127">
        <f>F20-E20</f>
        <v>1.62</v>
      </c>
      <c r="H20" s="127">
        <f>D20-C20</f>
        <v>-9.299999999999999</v>
      </c>
      <c r="I20" s="34"/>
      <c r="J20" s="12"/>
    </row>
    <row r="21" spans="1:10" ht="12.75" customHeight="1">
      <c r="A21" s="49" t="s">
        <v>45</v>
      </c>
      <c r="B21" s="33" t="s">
        <v>1</v>
      </c>
      <c r="C21" s="33" t="s">
        <v>1</v>
      </c>
      <c r="D21" s="33" t="s">
        <v>1</v>
      </c>
      <c r="E21" s="33" t="s">
        <v>1</v>
      </c>
      <c r="F21" s="33"/>
      <c r="G21" s="33" t="s">
        <v>1</v>
      </c>
      <c r="H21" s="33" t="s">
        <v>1</v>
      </c>
      <c r="I21" s="34"/>
      <c r="J21" s="12"/>
    </row>
    <row r="22" spans="1:10" ht="12.75" customHeight="1">
      <c r="A22" s="49" t="s">
        <v>22</v>
      </c>
      <c r="B22" s="33">
        <v>13.31</v>
      </c>
      <c r="C22" s="33">
        <v>13.31</v>
      </c>
      <c r="D22" s="33" t="s">
        <v>1</v>
      </c>
      <c r="E22" s="33" t="s">
        <v>1</v>
      </c>
      <c r="F22" s="33"/>
      <c r="G22" s="31" t="s">
        <v>1</v>
      </c>
      <c r="H22" s="31" t="s">
        <v>1</v>
      </c>
      <c r="I22" s="34"/>
      <c r="J22" s="12"/>
    </row>
    <row r="23" spans="1:10" ht="26.25" customHeight="1">
      <c r="A23" s="49" t="s">
        <v>83</v>
      </c>
      <c r="B23" s="33">
        <f>B20*1.2</f>
        <v>1.08</v>
      </c>
      <c r="C23" s="33">
        <f>C20*1.2</f>
        <v>14.123999999999999</v>
      </c>
      <c r="D23" s="33">
        <f>D20*1.2</f>
        <v>2.964</v>
      </c>
      <c r="E23" s="33">
        <f>E20*1.2</f>
        <v>1.02</v>
      </c>
      <c r="F23" s="33">
        <f>F20*1.2</f>
        <v>2.964</v>
      </c>
      <c r="G23" s="127">
        <f>F23-E23</f>
        <v>1.944</v>
      </c>
      <c r="H23" s="127">
        <f>D23-C23</f>
        <v>-11.159999999999998</v>
      </c>
      <c r="I23" s="34"/>
      <c r="J23" s="12"/>
    </row>
    <row r="24" spans="1:10" ht="12.75" customHeight="1">
      <c r="A24" s="49" t="s">
        <v>43</v>
      </c>
      <c r="B24" s="33" t="s">
        <v>1</v>
      </c>
      <c r="C24" s="33" t="s">
        <v>1</v>
      </c>
      <c r="D24" s="33" t="s">
        <v>1</v>
      </c>
      <c r="E24" s="33" t="s">
        <v>1</v>
      </c>
      <c r="F24" s="33" t="s">
        <v>1</v>
      </c>
      <c r="G24" s="33" t="s">
        <v>1</v>
      </c>
      <c r="H24" s="33" t="s">
        <v>1</v>
      </c>
      <c r="J24" s="12"/>
    </row>
    <row r="25" ht="15" customHeight="1"/>
    <row r="26" spans="1:2" ht="15" customHeight="1">
      <c r="A26" s="44" t="s">
        <v>63</v>
      </c>
      <c r="B26" s="1"/>
    </row>
    <row r="27" spans="1:7" s="7" customFormat="1" ht="12.75" customHeight="1">
      <c r="A27" s="6" t="s">
        <v>0</v>
      </c>
      <c r="B27" s="6"/>
      <c r="C27" s="8"/>
      <c r="D27" s="8"/>
      <c r="E27" s="8"/>
      <c r="F27" s="8"/>
      <c r="G27" s="8"/>
    </row>
    <row r="28" spans="1:8" ht="26.25" customHeight="1">
      <c r="A28" s="64"/>
      <c r="B28" s="62" t="s">
        <v>96</v>
      </c>
      <c r="C28" s="62" t="s">
        <v>101</v>
      </c>
      <c r="D28" s="62" t="s">
        <v>102</v>
      </c>
      <c r="E28" s="62">
        <v>40238</v>
      </c>
      <c r="F28" s="62">
        <v>40269</v>
      </c>
      <c r="G28" s="67" t="s">
        <v>2</v>
      </c>
      <c r="H28" s="67" t="s">
        <v>3</v>
      </c>
    </row>
    <row r="29" spans="1:15" ht="23.25" customHeight="1">
      <c r="A29" s="9" t="s">
        <v>13</v>
      </c>
      <c r="B29" s="143">
        <f>SUM(B30:B33)</f>
        <v>24680</v>
      </c>
      <c r="C29" s="143">
        <f>SUM(C30:C33)</f>
        <v>7780</v>
      </c>
      <c r="D29" s="143">
        <f>SUM(D30:D32)</f>
        <v>6130</v>
      </c>
      <c r="E29" s="143">
        <f>SUM(E30:E32)</f>
        <v>2200</v>
      </c>
      <c r="F29" s="143">
        <f>SUM(F30:F32)</f>
        <v>570</v>
      </c>
      <c r="G29" s="91">
        <f>F29-E29</f>
        <v>-1630</v>
      </c>
      <c r="H29" s="91">
        <f>D29-C29</f>
        <v>-1650</v>
      </c>
      <c r="I29" s="10"/>
      <c r="M29" s="128"/>
      <c r="N29" s="128"/>
      <c r="O29" s="128"/>
    </row>
    <row r="30" spans="1:15" ht="12.75" customHeight="1">
      <c r="A30" s="54" t="s">
        <v>32</v>
      </c>
      <c r="B30" s="122">
        <v>6360</v>
      </c>
      <c r="C30" s="122">
        <v>1900</v>
      </c>
      <c r="D30" s="122">
        <v>1300</v>
      </c>
      <c r="E30" s="122">
        <v>500</v>
      </c>
      <c r="F30" s="122">
        <v>100</v>
      </c>
      <c r="G30" s="127">
        <f aca="true" t="shared" si="0" ref="G30:G50">F30-E30</f>
        <v>-400</v>
      </c>
      <c r="H30" s="127">
        <f aca="true" t="shared" si="1" ref="H30:H50">D30-C30</f>
        <v>-600</v>
      </c>
      <c r="I30" s="10"/>
      <c r="M30" s="128"/>
      <c r="N30" s="128"/>
      <c r="O30" s="128"/>
    </row>
    <row r="31" spans="1:15" ht="12.75" customHeight="1">
      <c r="A31" s="54" t="s">
        <v>33</v>
      </c>
      <c r="B31" s="122">
        <v>8470</v>
      </c>
      <c r="C31" s="122">
        <v>2630</v>
      </c>
      <c r="D31" s="122">
        <v>1520</v>
      </c>
      <c r="E31" s="122">
        <v>600</v>
      </c>
      <c r="F31" s="122">
        <v>100</v>
      </c>
      <c r="G31" s="127">
        <f t="shared" si="0"/>
        <v>-500</v>
      </c>
      <c r="H31" s="127">
        <f t="shared" si="1"/>
        <v>-1110</v>
      </c>
      <c r="I31" s="10"/>
      <c r="M31" s="128"/>
      <c r="N31" s="128"/>
      <c r="O31" s="128"/>
    </row>
    <row r="32" spans="1:15" ht="12.75" customHeight="1">
      <c r="A32" s="54" t="s">
        <v>34</v>
      </c>
      <c r="B32" s="122">
        <v>9310</v>
      </c>
      <c r="C32" s="122">
        <v>2710</v>
      </c>
      <c r="D32" s="122">
        <v>3310</v>
      </c>
      <c r="E32" s="122">
        <v>1100</v>
      </c>
      <c r="F32" s="122">
        <v>370</v>
      </c>
      <c r="G32" s="127">
        <f t="shared" si="0"/>
        <v>-730</v>
      </c>
      <c r="H32" s="127">
        <f t="shared" si="1"/>
        <v>600</v>
      </c>
      <c r="I32" s="10"/>
      <c r="M32" s="128"/>
      <c r="N32" s="128"/>
      <c r="O32" s="128"/>
    </row>
    <row r="33" spans="1:15" ht="12.75" customHeight="1">
      <c r="A33" s="54" t="s">
        <v>35</v>
      </c>
      <c r="B33" s="122">
        <v>540</v>
      </c>
      <c r="C33" s="122">
        <v>540</v>
      </c>
      <c r="D33" s="123">
        <v>0</v>
      </c>
      <c r="E33" s="123">
        <v>0</v>
      </c>
      <c r="F33" s="123">
        <v>0</v>
      </c>
      <c r="G33" s="123">
        <v>0</v>
      </c>
      <c r="H33" s="127">
        <f>D33-C33</f>
        <v>-540</v>
      </c>
      <c r="I33" s="10"/>
      <c r="M33" s="128"/>
      <c r="N33" s="128"/>
      <c r="O33" s="128"/>
    </row>
    <row r="34" spans="1:15" ht="12.75" customHeight="1">
      <c r="A34" s="54" t="s">
        <v>36</v>
      </c>
      <c r="B34" s="123">
        <v>0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0"/>
      <c r="M34" s="128"/>
      <c r="N34" s="128"/>
      <c r="O34" s="128"/>
    </row>
    <row r="35" spans="1:15" ht="12.75" customHeight="1">
      <c r="A35" s="9" t="s">
        <v>12</v>
      </c>
      <c r="B35" s="143">
        <f>SUM(B36:B39)</f>
        <v>31666.639999999996</v>
      </c>
      <c r="C35" s="143">
        <f>SUM(C36:C39)</f>
        <v>8951.33</v>
      </c>
      <c r="D35" s="143">
        <f>SUM(D36:D38)</f>
        <v>8054.099999999999</v>
      </c>
      <c r="E35" s="143">
        <f>SUM(E36:E38)</f>
        <v>2722.6</v>
      </c>
      <c r="F35" s="143">
        <f>SUM(F36:F38)</f>
        <v>280.5</v>
      </c>
      <c r="G35" s="91">
        <f t="shared" si="0"/>
        <v>-2442.1</v>
      </c>
      <c r="H35" s="91">
        <f t="shared" si="1"/>
        <v>-897.2300000000005</v>
      </c>
      <c r="I35" s="10"/>
      <c r="M35" s="128"/>
      <c r="N35" s="128"/>
      <c r="O35" s="128"/>
    </row>
    <row r="36" spans="1:15" ht="12.75" customHeight="1">
      <c r="A36" s="54" t="s">
        <v>32</v>
      </c>
      <c r="B36" s="122">
        <v>7049.91</v>
      </c>
      <c r="C36" s="122">
        <v>1665.11</v>
      </c>
      <c r="D36" s="122">
        <v>2205.5</v>
      </c>
      <c r="E36" s="122">
        <v>876</v>
      </c>
      <c r="F36" s="122">
        <v>11</v>
      </c>
      <c r="G36" s="127">
        <f t="shared" si="0"/>
        <v>-865</v>
      </c>
      <c r="H36" s="127">
        <f t="shared" si="1"/>
        <v>540.3900000000001</v>
      </c>
      <c r="I36" s="10"/>
      <c r="M36" s="128"/>
      <c r="N36" s="128"/>
      <c r="O36" s="128"/>
    </row>
    <row r="37" spans="1:15" ht="12.75" customHeight="1">
      <c r="A37" s="54" t="s">
        <v>33</v>
      </c>
      <c r="B37" s="122">
        <v>10324.4</v>
      </c>
      <c r="C37" s="122">
        <v>2967.09</v>
      </c>
      <c r="D37" s="122">
        <v>2104.9</v>
      </c>
      <c r="E37" s="122">
        <v>669</v>
      </c>
      <c r="F37" s="122">
        <v>25</v>
      </c>
      <c r="G37" s="127">
        <f t="shared" si="0"/>
        <v>-644</v>
      </c>
      <c r="H37" s="127">
        <f t="shared" si="1"/>
        <v>-862.19</v>
      </c>
      <c r="I37" s="10"/>
      <c r="M37" s="128"/>
      <c r="N37" s="128"/>
      <c r="O37" s="128"/>
    </row>
    <row r="38" spans="1:15" ht="12.75" customHeight="1">
      <c r="A38" s="54" t="s">
        <v>34</v>
      </c>
      <c r="B38" s="122">
        <v>14051.92</v>
      </c>
      <c r="C38" s="122">
        <v>4078.72</v>
      </c>
      <c r="D38" s="122">
        <v>3743.7</v>
      </c>
      <c r="E38" s="122">
        <v>1177.6</v>
      </c>
      <c r="F38" s="122">
        <v>244.5</v>
      </c>
      <c r="G38" s="127">
        <f t="shared" si="0"/>
        <v>-933.0999999999999</v>
      </c>
      <c r="H38" s="127">
        <f t="shared" si="1"/>
        <v>-335.02</v>
      </c>
      <c r="I38" s="10"/>
      <c r="M38" s="128"/>
      <c r="N38" s="128"/>
      <c r="O38" s="128"/>
    </row>
    <row r="39" spans="1:15" ht="12.75" customHeight="1">
      <c r="A39" s="54" t="s">
        <v>35</v>
      </c>
      <c r="B39" s="122">
        <v>240.41</v>
      </c>
      <c r="C39" s="122">
        <v>240.41</v>
      </c>
      <c r="D39" s="123">
        <v>0</v>
      </c>
      <c r="E39" s="123">
        <v>0</v>
      </c>
      <c r="F39" s="123">
        <v>0</v>
      </c>
      <c r="G39" s="123">
        <v>0</v>
      </c>
      <c r="H39" s="127">
        <f>D39-C39</f>
        <v>-240.41</v>
      </c>
      <c r="I39" s="10"/>
      <c r="M39" s="128"/>
      <c r="N39" s="128"/>
      <c r="O39" s="128"/>
    </row>
    <row r="40" spans="1:15" ht="12.75" customHeight="1">
      <c r="A40" s="54" t="s">
        <v>36</v>
      </c>
      <c r="B40" s="123">
        <v>0</v>
      </c>
      <c r="C40" s="123">
        <v>0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0"/>
      <c r="M40" s="128"/>
      <c r="N40" s="128"/>
      <c r="O40" s="128"/>
    </row>
    <row r="41" spans="1:15" ht="12.75" customHeight="1">
      <c r="A41" s="9" t="s">
        <v>14</v>
      </c>
      <c r="B41" s="143">
        <f>SUM(B42:B45)</f>
        <v>20671.65</v>
      </c>
      <c r="C41" s="143">
        <f>SUM(C42:C45)</f>
        <v>5520.83</v>
      </c>
      <c r="D41" s="143">
        <f>SUM(D42:D44)</f>
        <v>5139.9</v>
      </c>
      <c r="E41" s="143">
        <f>SUM(E42:E44)</f>
        <v>1806.4</v>
      </c>
      <c r="F41" s="143">
        <f>SUM(F42:F44)</f>
        <v>199</v>
      </c>
      <c r="G41" s="91">
        <f t="shared" si="0"/>
        <v>-1607.4</v>
      </c>
      <c r="H41" s="91">
        <f t="shared" si="1"/>
        <v>-380.9300000000003</v>
      </c>
      <c r="M41" s="128"/>
      <c r="N41" s="128"/>
      <c r="O41" s="128"/>
    </row>
    <row r="42" spans="1:15" ht="12.75" customHeight="1">
      <c r="A42" s="54" t="s">
        <v>32</v>
      </c>
      <c r="B42" s="122">
        <v>4987.56</v>
      </c>
      <c r="C42" s="122">
        <v>1293.86</v>
      </c>
      <c r="D42" s="122">
        <v>1181</v>
      </c>
      <c r="E42" s="122">
        <v>481</v>
      </c>
      <c r="F42" s="122">
        <v>0</v>
      </c>
      <c r="G42" s="127">
        <f t="shared" si="0"/>
        <v>-481</v>
      </c>
      <c r="H42" s="127">
        <f t="shared" si="1"/>
        <v>-112.8599999999999</v>
      </c>
      <c r="M42" s="128"/>
      <c r="N42" s="128"/>
      <c r="O42" s="128"/>
    </row>
    <row r="43" spans="1:15" ht="12.75" customHeight="1">
      <c r="A43" s="54" t="s">
        <v>33</v>
      </c>
      <c r="B43" s="122">
        <v>7182.04</v>
      </c>
      <c r="C43" s="122">
        <v>1957.32</v>
      </c>
      <c r="D43" s="122">
        <v>1256.5</v>
      </c>
      <c r="E43" s="122">
        <v>420</v>
      </c>
      <c r="F43" s="122">
        <v>23</v>
      </c>
      <c r="G43" s="127">
        <f t="shared" si="0"/>
        <v>-397</v>
      </c>
      <c r="H43" s="127">
        <f t="shared" si="1"/>
        <v>-700.8199999999999</v>
      </c>
      <c r="M43" s="128"/>
      <c r="N43" s="128"/>
      <c r="O43" s="128"/>
    </row>
    <row r="44" spans="1:15" ht="12.75" customHeight="1">
      <c r="A44" s="54" t="s">
        <v>34</v>
      </c>
      <c r="B44" s="122">
        <v>8346.05</v>
      </c>
      <c r="C44" s="122">
        <v>2113.65</v>
      </c>
      <c r="D44" s="122">
        <v>2702.4</v>
      </c>
      <c r="E44" s="122">
        <v>905.4</v>
      </c>
      <c r="F44" s="122">
        <v>176</v>
      </c>
      <c r="G44" s="127">
        <f t="shared" si="0"/>
        <v>-729.4</v>
      </c>
      <c r="H44" s="127">
        <f t="shared" si="1"/>
        <v>588.75</v>
      </c>
      <c r="M44" s="128"/>
      <c r="N44" s="128"/>
      <c r="O44" s="128"/>
    </row>
    <row r="45" spans="1:15" ht="12.75" customHeight="1">
      <c r="A45" s="54" t="s">
        <v>35</v>
      </c>
      <c r="B45" s="122">
        <v>156</v>
      </c>
      <c r="C45" s="122">
        <v>156</v>
      </c>
      <c r="D45" s="123">
        <v>0</v>
      </c>
      <c r="E45" s="123">
        <v>0</v>
      </c>
      <c r="F45" s="123">
        <v>0</v>
      </c>
      <c r="G45" s="123">
        <v>0</v>
      </c>
      <c r="H45" s="127">
        <f>D45-C45</f>
        <v>-156</v>
      </c>
      <c r="M45" s="128"/>
      <c r="N45" s="128"/>
      <c r="O45" s="128"/>
    </row>
    <row r="46" spans="1:15" ht="12.75" customHeight="1">
      <c r="A46" s="54" t="s">
        <v>36</v>
      </c>
      <c r="B46" s="123">
        <v>0</v>
      </c>
      <c r="C46" s="123">
        <v>0</v>
      </c>
      <c r="D46" s="123">
        <v>0</v>
      </c>
      <c r="E46" s="123">
        <v>0</v>
      </c>
      <c r="F46" s="123">
        <v>0</v>
      </c>
      <c r="G46" s="123">
        <v>0</v>
      </c>
      <c r="H46" s="123">
        <v>0</v>
      </c>
      <c r="M46" s="128"/>
      <c r="N46" s="128"/>
      <c r="O46" s="128"/>
    </row>
    <row r="47" spans="1:15" ht="23.25" customHeight="1">
      <c r="A47" s="9" t="s">
        <v>15</v>
      </c>
      <c r="B47" s="118">
        <v>6.681703711233015</v>
      </c>
      <c r="C47" s="118">
        <v>11.43</v>
      </c>
      <c r="D47" s="118">
        <v>1.2163329112563157</v>
      </c>
      <c r="E47" s="115">
        <v>0.583785052748618</v>
      </c>
      <c r="F47" s="118">
        <v>2.628943172935941</v>
      </c>
      <c r="G47" s="91">
        <f t="shared" si="0"/>
        <v>2.045158120187323</v>
      </c>
      <c r="H47" s="91">
        <f t="shared" si="1"/>
        <v>-10.213667088743684</v>
      </c>
      <c r="J47" s="76"/>
      <c r="K47" s="76"/>
      <c r="L47" s="76"/>
      <c r="M47" s="128"/>
      <c r="N47" s="128"/>
      <c r="O47" s="128"/>
    </row>
    <row r="48" spans="1:15" ht="12" customHeight="1">
      <c r="A48" s="54" t="s">
        <v>32</v>
      </c>
      <c r="B48" s="116">
        <v>4.809094941218612</v>
      </c>
      <c r="C48" s="116">
        <v>7.78469181479074</v>
      </c>
      <c r="D48" s="116">
        <v>0.4010104385075408</v>
      </c>
      <c r="E48" s="116">
        <v>0.2617969156004421</v>
      </c>
      <c r="F48" s="117">
        <v>0</v>
      </c>
      <c r="G48" s="117">
        <v>0</v>
      </c>
      <c r="H48" s="127">
        <f>D48-C48</f>
        <v>-7.383681376283199</v>
      </c>
      <c r="J48" s="76"/>
      <c r="K48" s="76"/>
      <c r="L48" s="76"/>
      <c r="M48" s="128"/>
      <c r="N48" s="128"/>
      <c r="O48" s="128"/>
    </row>
    <row r="49" spans="1:15" ht="12" customHeight="1">
      <c r="A49" s="54" t="s">
        <v>33</v>
      </c>
      <c r="B49" s="116">
        <v>6.878414161541948</v>
      </c>
      <c r="C49" s="116">
        <v>11.48551194391112</v>
      </c>
      <c r="D49" s="116">
        <v>0.6897908812415701</v>
      </c>
      <c r="E49" s="116">
        <v>0.49301529574144953</v>
      </c>
      <c r="F49" s="116">
        <v>0.9080348220066226</v>
      </c>
      <c r="G49" s="127">
        <f t="shared" si="0"/>
        <v>0.415019526265173</v>
      </c>
      <c r="H49" s="127">
        <f t="shared" si="1"/>
        <v>-10.79572106266955</v>
      </c>
      <c r="J49" s="76"/>
      <c r="K49" s="76"/>
      <c r="L49" s="76"/>
      <c r="M49" s="128"/>
      <c r="N49" s="128"/>
      <c r="O49" s="128"/>
    </row>
    <row r="50" spans="1:15" ht="12" customHeight="1">
      <c r="A50" s="54" t="s">
        <v>34</v>
      </c>
      <c r="B50" s="116">
        <v>7.555535874848766</v>
      </c>
      <c r="C50" s="116">
        <v>13.088269094416297</v>
      </c>
      <c r="D50" s="116">
        <v>1.4389579867527562</v>
      </c>
      <c r="E50" s="116">
        <v>0.7969500537551163</v>
      </c>
      <c r="F50" s="116">
        <v>2.853834605159659</v>
      </c>
      <c r="G50" s="127">
        <f t="shared" si="0"/>
        <v>2.0568845514045426</v>
      </c>
      <c r="H50" s="127">
        <f t="shared" si="1"/>
        <v>-11.649311107663541</v>
      </c>
      <c r="J50" s="76"/>
      <c r="K50" s="76"/>
      <c r="L50" s="76"/>
      <c r="M50" s="128"/>
      <c r="N50" s="128"/>
      <c r="O50" s="128"/>
    </row>
    <row r="51" spans="1:15" ht="12" customHeight="1">
      <c r="A51" s="54" t="s">
        <v>35</v>
      </c>
      <c r="B51" s="117">
        <v>18.44012367720777</v>
      </c>
      <c r="C51" s="117">
        <v>18.44012367720777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J51" s="76"/>
      <c r="K51" s="76"/>
      <c r="L51" s="76"/>
      <c r="M51" s="128"/>
      <c r="N51" s="128"/>
      <c r="O51" s="128"/>
    </row>
    <row r="52" spans="1:8" ht="12" customHeight="1">
      <c r="A52" s="54" t="s">
        <v>36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72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96</v>
      </c>
      <c r="C3" s="62" t="s">
        <v>101</v>
      </c>
      <c r="D3" s="62" t="s">
        <v>102</v>
      </c>
      <c r="E3" s="62">
        <v>40238</v>
      </c>
      <c r="F3" s="62">
        <v>40269</v>
      </c>
      <c r="G3" s="67" t="s">
        <v>2</v>
      </c>
      <c r="H3" s="67" t="s">
        <v>3</v>
      </c>
      <c r="I3"/>
    </row>
    <row r="4" spans="1:15" ht="12.75" customHeight="1">
      <c r="A4" s="73" t="s">
        <v>75</v>
      </c>
      <c r="B4" s="124">
        <v>4911.84</v>
      </c>
      <c r="C4" s="124">
        <f>SUM(C5:C7)</f>
        <v>1641.84</v>
      </c>
      <c r="D4" s="124">
        <f>SUM(D5:D7)</f>
        <v>1390</v>
      </c>
      <c r="E4" s="124">
        <f>SUM(E5:E7)</f>
        <v>430</v>
      </c>
      <c r="F4" s="124">
        <f>SUM(F5:F7)</f>
        <v>345</v>
      </c>
      <c r="G4" s="91">
        <f>F4-E4</f>
        <v>-85</v>
      </c>
      <c r="H4" s="91">
        <f>D4-C4</f>
        <v>-251.83999999999992</v>
      </c>
      <c r="I4"/>
      <c r="J4" s="10"/>
      <c r="M4" s="129"/>
      <c r="N4" s="129"/>
      <c r="O4" s="129"/>
    </row>
    <row r="5" spans="1:15" ht="12.75" customHeight="1">
      <c r="A5" s="74" t="s">
        <v>10</v>
      </c>
      <c r="B5" s="121">
        <v>1145</v>
      </c>
      <c r="C5" s="121">
        <v>570</v>
      </c>
      <c r="D5" s="121">
        <v>210</v>
      </c>
      <c r="E5" s="121">
        <v>60</v>
      </c>
      <c r="F5" s="121">
        <v>75</v>
      </c>
      <c r="G5" s="127">
        <f aca="true" t="shared" si="0" ref="G5:G25">F5-E5</f>
        <v>15</v>
      </c>
      <c r="H5" s="127">
        <f>D5-C5</f>
        <v>-360</v>
      </c>
      <c r="I5"/>
      <c r="J5" s="10"/>
      <c r="M5" s="129"/>
      <c r="N5" s="129"/>
      <c r="O5" s="129"/>
    </row>
    <row r="6" spans="1:15" ht="12.75" customHeight="1">
      <c r="A6" s="74" t="s">
        <v>37</v>
      </c>
      <c r="B6" s="121">
        <v>1290</v>
      </c>
      <c r="C6" s="121">
        <v>590</v>
      </c>
      <c r="D6" s="121">
        <v>240</v>
      </c>
      <c r="E6" s="121">
        <v>90</v>
      </c>
      <c r="F6" s="121">
        <v>30</v>
      </c>
      <c r="G6" s="127">
        <f t="shared" si="0"/>
        <v>-60</v>
      </c>
      <c r="H6" s="127">
        <f aca="true" t="shared" si="1" ref="H6:H25">D6-C6</f>
        <v>-350</v>
      </c>
      <c r="I6"/>
      <c r="J6" s="10"/>
      <c r="M6" s="129"/>
      <c r="N6" s="129"/>
      <c r="O6" s="129"/>
    </row>
    <row r="7" spans="1:15" ht="12.75" customHeight="1">
      <c r="A7" s="74" t="s">
        <v>11</v>
      </c>
      <c r="B7" s="121">
        <v>2476.84</v>
      </c>
      <c r="C7" s="121">
        <v>481.84</v>
      </c>
      <c r="D7" s="121">
        <v>940</v>
      </c>
      <c r="E7" s="121">
        <v>280</v>
      </c>
      <c r="F7" s="121">
        <v>240</v>
      </c>
      <c r="G7" s="127">
        <f t="shared" si="0"/>
        <v>-40</v>
      </c>
      <c r="H7" s="127">
        <f t="shared" si="1"/>
        <v>458.16</v>
      </c>
      <c r="I7"/>
      <c r="J7" s="10"/>
      <c r="M7" s="129"/>
      <c r="N7" s="129"/>
      <c r="O7" s="129"/>
    </row>
    <row r="8" spans="1:15" ht="12.75" customHeight="1">
      <c r="A8" s="74" t="s">
        <v>38</v>
      </c>
      <c r="B8" s="122">
        <v>0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/>
      <c r="J8" s="10"/>
      <c r="M8" s="129"/>
      <c r="N8" s="129"/>
      <c r="O8" s="129"/>
    </row>
    <row r="9" spans="1:15" ht="12.75" customHeight="1">
      <c r="A9" s="74" t="s">
        <v>39</v>
      </c>
      <c r="B9" s="122">
        <v>0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/>
      <c r="J9" s="10"/>
      <c r="M9" s="129"/>
      <c r="N9" s="129"/>
      <c r="O9" s="129"/>
    </row>
    <row r="10" spans="1:15" ht="12.75" customHeight="1">
      <c r="A10" s="73" t="s">
        <v>77</v>
      </c>
      <c r="B10" s="124">
        <v>10576.514</v>
      </c>
      <c r="C10" s="124">
        <f>SUM(C11:C13)</f>
        <v>2365.8224999999998</v>
      </c>
      <c r="D10" s="124">
        <f>SUM(D11:D13)</f>
        <v>2728.0213000000003</v>
      </c>
      <c r="E10" s="124">
        <f>SUM(E11:E13)</f>
        <v>563.3679999999999</v>
      </c>
      <c r="F10" s="124">
        <f>SUM(F11:F13)</f>
        <v>450.5</v>
      </c>
      <c r="G10" s="91">
        <f t="shared" si="0"/>
        <v>-112.86799999999994</v>
      </c>
      <c r="H10" s="91">
        <f>D10-C10</f>
        <v>362.1988000000006</v>
      </c>
      <c r="I10"/>
      <c r="M10" s="129"/>
      <c r="N10" s="129"/>
      <c r="O10" s="129"/>
    </row>
    <row r="11" spans="1:15" ht="12.75" customHeight="1">
      <c r="A11" s="74" t="s">
        <v>10</v>
      </c>
      <c r="B11" s="121">
        <v>3689.0063</v>
      </c>
      <c r="C11" s="121">
        <v>1276.462</v>
      </c>
      <c r="D11" s="121">
        <v>351.8062</v>
      </c>
      <c r="E11" s="121">
        <v>68.11</v>
      </c>
      <c r="F11" s="121">
        <v>90.07</v>
      </c>
      <c r="G11" s="127">
        <f t="shared" si="0"/>
        <v>21.959999999999994</v>
      </c>
      <c r="H11" s="127">
        <f t="shared" si="1"/>
        <v>-924.6558</v>
      </c>
      <c r="I11"/>
      <c r="J11" s="10"/>
      <c r="M11" s="129"/>
      <c r="N11" s="129"/>
      <c r="O11" s="129"/>
    </row>
    <row r="12" spans="1:15" ht="12.75" customHeight="1">
      <c r="A12" s="74" t="s">
        <v>37</v>
      </c>
      <c r="B12" s="121">
        <v>2435.7418</v>
      </c>
      <c r="C12" s="121">
        <v>603.55</v>
      </c>
      <c r="D12" s="121">
        <v>525.557</v>
      </c>
      <c r="E12" s="121">
        <v>101.478</v>
      </c>
      <c r="F12" s="121">
        <v>58.8</v>
      </c>
      <c r="G12" s="127">
        <f t="shared" si="0"/>
        <v>-42.678</v>
      </c>
      <c r="H12" s="127">
        <f t="shared" si="1"/>
        <v>-77.99299999999994</v>
      </c>
      <c r="I12"/>
      <c r="J12" s="10"/>
      <c r="M12" s="129"/>
      <c r="N12" s="129"/>
      <c r="O12" s="129"/>
    </row>
    <row r="13" spans="1:15" ht="12.75" customHeight="1">
      <c r="A13" s="74" t="s">
        <v>11</v>
      </c>
      <c r="B13" s="121">
        <v>4451.7659</v>
      </c>
      <c r="C13" s="121">
        <v>485.8105</v>
      </c>
      <c r="D13" s="121">
        <v>1850.6581</v>
      </c>
      <c r="E13" s="121">
        <v>393.78</v>
      </c>
      <c r="F13" s="121">
        <v>301.63</v>
      </c>
      <c r="G13" s="127">
        <f t="shared" si="0"/>
        <v>-92.14999999999998</v>
      </c>
      <c r="H13" s="127">
        <f t="shared" si="1"/>
        <v>1364.8476</v>
      </c>
      <c r="I13"/>
      <c r="J13" s="10"/>
      <c r="M13" s="129"/>
      <c r="N13" s="129"/>
      <c r="O13" s="129"/>
    </row>
    <row r="14" spans="1:15" ht="12.75" customHeight="1">
      <c r="A14" s="74" t="s">
        <v>38</v>
      </c>
      <c r="B14" s="122">
        <v>0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/>
      <c r="J14" s="10"/>
      <c r="M14" s="129"/>
      <c r="N14" s="129"/>
      <c r="O14" s="129"/>
    </row>
    <row r="15" spans="1:15" ht="12.75" customHeight="1">
      <c r="A15" s="74" t="s">
        <v>39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/>
      <c r="J15" s="10"/>
      <c r="M15" s="129"/>
      <c r="N15" s="129"/>
      <c r="O15" s="129"/>
    </row>
    <row r="16" spans="1:15" ht="12.75" customHeight="1">
      <c r="A16" s="73" t="s">
        <v>78</v>
      </c>
      <c r="B16" s="124">
        <v>4567.7632</v>
      </c>
      <c r="C16" s="124">
        <f>SUM(C17:C19)</f>
        <v>1494.3924000000002</v>
      </c>
      <c r="D16" s="124">
        <f>SUM(D17:D19)</f>
        <v>1283.26</v>
      </c>
      <c r="E16" s="124">
        <f>SUM(E17:E19)</f>
        <v>367.72</v>
      </c>
      <c r="F16" s="124">
        <f>SUM(F17:F19)</f>
        <v>300.53999999999996</v>
      </c>
      <c r="G16" s="91">
        <f t="shared" si="0"/>
        <v>-67.18000000000006</v>
      </c>
      <c r="H16" s="91">
        <f>D16-C16</f>
        <v>-211.1324000000002</v>
      </c>
      <c r="I16"/>
      <c r="M16" s="129"/>
      <c r="N16" s="129"/>
      <c r="O16" s="129"/>
    </row>
    <row r="17" spans="1:15" ht="12.75" customHeight="1">
      <c r="A17" s="74" t="s">
        <v>10</v>
      </c>
      <c r="B17" s="121">
        <v>1224.1028000000001</v>
      </c>
      <c r="C17" s="121">
        <v>674.1028</v>
      </c>
      <c r="D17" s="121">
        <v>162.42</v>
      </c>
      <c r="E17" s="121">
        <v>50.6</v>
      </c>
      <c r="F17" s="121">
        <v>36.82</v>
      </c>
      <c r="G17" s="127">
        <f t="shared" si="0"/>
        <v>-13.780000000000001</v>
      </c>
      <c r="H17" s="127">
        <f t="shared" si="1"/>
        <v>-511.68280000000004</v>
      </c>
      <c r="I17"/>
      <c r="M17" s="129"/>
      <c r="N17" s="129"/>
      <c r="O17" s="129"/>
    </row>
    <row r="18" spans="1:15" ht="12.75" customHeight="1">
      <c r="A18" s="74" t="s">
        <v>37</v>
      </c>
      <c r="B18" s="121">
        <v>1088.2372</v>
      </c>
      <c r="C18" s="121">
        <v>430.5772</v>
      </c>
      <c r="D18" s="121">
        <v>212.11</v>
      </c>
      <c r="E18" s="121">
        <v>62.11</v>
      </c>
      <c r="F18" s="121">
        <v>30</v>
      </c>
      <c r="G18" s="127">
        <f t="shared" si="0"/>
        <v>-32.11</v>
      </c>
      <c r="H18" s="127">
        <f t="shared" si="1"/>
        <v>-218.4672</v>
      </c>
      <c r="I18"/>
      <c r="M18" s="129"/>
      <c r="N18" s="129"/>
      <c r="O18" s="129"/>
    </row>
    <row r="19" spans="1:15" ht="12.75" customHeight="1">
      <c r="A19" s="74" t="s">
        <v>11</v>
      </c>
      <c r="B19" s="121">
        <v>2255.4232</v>
      </c>
      <c r="C19" s="121">
        <v>389.7124</v>
      </c>
      <c r="D19" s="121">
        <v>908.73</v>
      </c>
      <c r="E19" s="121">
        <v>255.01</v>
      </c>
      <c r="F19" s="121">
        <v>233.72</v>
      </c>
      <c r="G19" s="127">
        <f t="shared" si="0"/>
        <v>-21.289999999999992</v>
      </c>
      <c r="H19" s="127">
        <f t="shared" si="1"/>
        <v>519.0176</v>
      </c>
      <c r="I19"/>
      <c r="M19" s="129"/>
      <c r="N19" s="129"/>
      <c r="O19" s="129"/>
    </row>
    <row r="20" spans="1:15" ht="12.75" customHeight="1">
      <c r="A20" s="74" t="s">
        <v>38</v>
      </c>
      <c r="B20" s="122">
        <v>0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/>
      <c r="M20" s="129"/>
      <c r="N20" s="129"/>
      <c r="O20" s="129"/>
    </row>
    <row r="21" spans="1:15" ht="12.75" customHeight="1">
      <c r="A21" s="74" t="s">
        <v>39</v>
      </c>
      <c r="B21" s="122">
        <v>0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/>
      <c r="M21" s="129"/>
      <c r="N21" s="129"/>
      <c r="O21" s="129"/>
    </row>
    <row r="22" spans="1:15" ht="12.75" customHeight="1">
      <c r="A22" s="73" t="s">
        <v>76</v>
      </c>
      <c r="B22" s="120">
        <v>12.73579300995259</v>
      </c>
      <c r="C22" s="125">
        <v>19.195689928178503</v>
      </c>
      <c r="D22" s="120">
        <v>7.01692865197415</v>
      </c>
      <c r="E22" s="125">
        <v>4.9049125923022245</v>
      </c>
      <c r="F22" s="120">
        <v>10.518573957863627</v>
      </c>
      <c r="G22" s="91">
        <f>F22-E22</f>
        <v>5.613661365561402</v>
      </c>
      <c r="H22" s="91">
        <f>D22-C22</f>
        <v>-12.178761276204352</v>
      </c>
      <c r="I22"/>
      <c r="J22" s="76"/>
      <c r="K22" s="76"/>
      <c r="L22" s="76"/>
      <c r="M22" s="129"/>
      <c r="N22" s="129"/>
      <c r="O22" s="129"/>
    </row>
    <row r="23" spans="1:15" ht="12.75" customHeight="1">
      <c r="A23" s="74" t="s">
        <v>10</v>
      </c>
      <c r="B23" s="119">
        <v>10.871534899094486</v>
      </c>
      <c r="C23" s="119">
        <v>18.575473982255467</v>
      </c>
      <c r="D23" s="119">
        <v>2.7806413592920767</v>
      </c>
      <c r="E23" s="119">
        <v>1.2921120990842518</v>
      </c>
      <c r="F23" s="119">
        <v>6.012744460123578</v>
      </c>
      <c r="G23" s="127">
        <f t="shared" si="0"/>
        <v>4.720632361039327</v>
      </c>
      <c r="H23" s="127">
        <f t="shared" si="1"/>
        <v>-15.79483262296339</v>
      </c>
      <c r="I23"/>
      <c r="J23" s="76"/>
      <c r="K23" s="76"/>
      <c r="L23" s="76"/>
      <c r="M23" s="129"/>
      <c r="N23" s="129"/>
      <c r="O23" s="129"/>
    </row>
    <row r="24" spans="1:15" ht="12.75" customHeight="1">
      <c r="A24" s="74" t="s">
        <v>37</v>
      </c>
      <c r="B24" s="119">
        <v>12.314576235026138</v>
      </c>
      <c r="C24" s="119">
        <v>19.52001063539443</v>
      </c>
      <c r="D24" s="119">
        <v>5.298318960655758</v>
      </c>
      <c r="E24" s="119">
        <v>3.5250019576267797</v>
      </c>
      <c r="F24" s="119">
        <v>8.564205747304351</v>
      </c>
      <c r="G24" s="127">
        <f t="shared" si="0"/>
        <v>5.039203789677572</v>
      </c>
      <c r="H24" s="127">
        <f t="shared" si="1"/>
        <v>-14.221691674738674</v>
      </c>
      <c r="I24"/>
      <c r="J24" s="76"/>
      <c r="K24" s="76"/>
      <c r="L24" s="76"/>
      <c r="M24" s="129"/>
      <c r="N24" s="129"/>
      <c r="O24" s="129"/>
    </row>
    <row r="25" spans="1:15" ht="12.75" customHeight="1">
      <c r="A25" s="74" t="s">
        <v>11</v>
      </c>
      <c r="B25" s="119">
        <v>13.63426521104064</v>
      </c>
      <c r="C25" s="119">
        <v>19.836339590646478</v>
      </c>
      <c r="D25" s="119">
        <v>8.15631438010444</v>
      </c>
      <c r="E25" s="119">
        <v>5.9578671998726</v>
      </c>
      <c r="F25" s="119">
        <v>11.479277741979521</v>
      </c>
      <c r="G25" s="127">
        <f t="shared" si="0"/>
        <v>5.5214105421069215</v>
      </c>
      <c r="H25" s="127">
        <f t="shared" si="1"/>
        <v>-11.680025210542038</v>
      </c>
      <c r="I25"/>
      <c r="J25" s="76"/>
      <c r="K25" s="76"/>
      <c r="L25" s="76"/>
      <c r="M25" s="129"/>
      <c r="N25" s="129"/>
      <c r="O25" s="129"/>
    </row>
    <row r="26" spans="1:15" ht="12.75" customHeight="1">
      <c r="A26" s="74" t="s">
        <v>38</v>
      </c>
      <c r="B26" s="122">
        <v>0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/>
      <c r="M26" s="129"/>
      <c r="N26" s="129"/>
      <c r="O26" s="129"/>
    </row>
    <row r="27" spans="1:15" ht="12.75" customHeight="1">
      <c r="A27" s="74" t="s">
        <v>39</v>
      </c>
      <c r="B27" s="122">
        <v>0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/>
      <c r="M27" s="129"/>
      <c r="N27" s="129"/>
      <c r="O27" s="129"/>
    </row>
    <row r="28" ht="15" customHeight="1"/>
    <row r="29" spans="1:10" ht="15" customHeight="1">
      <c r="A29" s="44" t="s">
        <v>84</v>
      </c>
      <c r="B29" s="1"/>
      <c r="J29"/>
    </row>
    <row r="30" spans="1:7" s="7" customFormat="1" ht="12.75" customHeight="1">
      <c r="A30" s="6" t="s">
        <v>92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96</v>
      </c>
      <c r="C31" s="62" t="s">
        <v>101</v>
      </c>
      <c r="D31" s="62" t="s">
        <v>102</v>
      </c>
      <c r="E31" s="62">
        <v>40238</v>
      </c>
      <c r="F31" s="62">
        <v>40269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8.39687546697509</v>
      </c>
      <c r="C32" s="85">
        <v>14.435791768056056</v>
      </c>
      <c r="D32" s="85">
        <v>2.3872969507619546</v>
      </c>
      <c r="E32" s="85">
        <v>1.739463381982286</v>
      </c>
      <c r="F32" s="85">
        <v>3.2285389069458295</v>
      </c>
      <c r="G32" s="91">
        <f>F32-E32</f>
        <v>1.4890755249635435</v>
      </c>
      <c r="H32" s="91">
        <f>D32-C32</f>
        <v>-12.048494817294102</v>
      </c>
      <c r="I32"/>
    </row>
    <row r="33" spans="1:9" ht="12.75" customHeight="1">
      <c r="A33" s="36" t="s">
        <v>27</v>
      </c>
      <c r="B33" s="33">
        <v>10.355201574313881</v>
      </c>
      <c r="C33" s="141">
        <v>14.543736481961096</v>
      </c>
      <c r="D33" s="33">
        <v>1.7</v>
      </c>
      <c r="E33" s="135">
        <v>1.7</v>
      </c>
      <c r="F33" s="33" t="s">
        <v>1</v>
      </c>
      <c r="G33" s="127" t="s">
        <v>1</v>
      </c>
      <c r="H33" s="127">
        <f>D33-C33</f>
        <v>-12.843736481961097</v>
      </c>
      <c r="I33"/>
    </row>
    <row r="34" spans="1:9" ht="12.75" customHeight="1">
      <c r="A34" s="36" t="s">
        <v>28</v>
      </c>
      <c r="B34" s="33">
        <v>8.285242468130424</v>
      </c>
      <c r="C34" s="33">
        <v>14.3852985464988</v>
      </c>
      <c r="D34" s="33">
        <v>2.26366520633269</v>
      </c>
      <c r="E34" s="33">
        <v>1.759915556804319</v>
      </c>
      <c r="F34" s="33">
        <v>2.764014708962119</v>
      </c>
      <c r="G34" s="127">
        <f>F34-E34</f>
        <v>1.0040991521578002</v>
      </c>
      <c r="H34" s="127">
        <f>D34-C34</f>
        <v>-12.12163334016611</v>
      </c>
      <c r="I34"/>
    </row>
    <row r="35" spans="1:10" ht="12.75" customHeight="1">
      <c r="A35" s="36" t="s">
        <v>29</v>
      </c>
      <c r="B35" s="33">
        <v>7.782029997651114</v>
      </c>
      <c r="C35" s="33">
        <v>13.127604415798414</v>
      </c>
      <c r="D35" s="33">
        <v>2.4334883101357914</v>
      </c>
      <c r="E35" s="33">
        <v>1.7</v>
      </c>
      <c r="F35" s="33">
        <v>3.2137685645910037</v>
      </c>
      <c r="G35" s="127">
        <f>F35-E35</f>
        <v>1.5137685645910037</v>
      </c>
      <c r="H35" s="127">
        <f>D35-C35</f>
        <v>-10.694116105662623</v>
      </c>
      <c r="I35"/>
      <c r="J35" s="2" t="s">
        <v>97</v>
      </c>
    </row>
    <row r="36" spans="1:9" ht="12.75" customHeight="1">
      <c r="A36" s="36" t="s">
        <v>30</v>
      </c>
      <c r="B36" s="33">
        <v>5.328011709931716</v>
      </c>
      <c r="C36" s="135" t="s">
        <v>1</v>
      </c>
      <c r="D36" s="33" t="s">
        <v>1</v>
      </c>
      <c r="E36" s="135" t="s">
        <v>1</v>
      </c>
      <c r="F36" s="135" t="s">
        <v>1</v>
      </c>
      <c r="G36" s="127" t="s">
        <v>1</v>
      </c>
      <c r="H36" s="127" t="s">
        <v>1</v>
      </c>
      <c r="I36"/>
    </row>
    <row r="37" spans="1:9" ht="12.75" customHeight="1">
      <c r="A37" s="36" t="s">
        <v>31</v>
      </c>
      <c r="B37" s="93" t="s">
        <v>1</v>
      </c>
      <c r="C37" s="135" t="s">
        <v>1</v>
      </c>
      <c r="D37" s="135" t="s">
        <v>1</v>
      </c>
      <c r="E37" s="135" t="s">
        <v>1</v>
      </c>
      <c r="F37" s="135" t="s">
        <v>1</v>
      </c>
      <c r="G37" s="127" t="s">
        <v>1</v>
      </c>
      <c r="H37" s="127" t="s">
        <v>1</v>
      </c>
      <c r="I37"/>
    </row>
    <row r="38" spans="1:9" ht="12.75" customHeight="1">
      <c r="A38" s="36" t="s">
        <v>79</v>
      </c>
      <c r="B38" s="33">
        <v>7</v>
      </c>
      <c r="C38" s="135" t="s">
        <v>1</v>
      </c>
      <c r="D38" s="33">
        <v>3.8</v>
      </c>
      <c r="E38" s="135" t="s">
        <v>1</v>
      </c>
      <c r="F38" s="33">
        <v>3.8</v>
      </c>
      <c r="G38" s="127" t="s">
        <v>1</v>
      </c>
      <c r="H38" s="127" t="s">
        <v>1</v>
      </c>
      <c r="I38"/>
    </row>
    <row r="39" spans="1:9" ht="12.75" customHeight="1">
      <c r="A39" s="36" t="s">
        <v>80</v>
      </c>
      <c r="B39" s="31" t="s">
        <v>1</v>
      </c>
      <c r="C39" s="135" t="s">
        <v>1</v>
      </c>
      <c r="D39" s="33" t="s">
        <v>1</v>
      </c>
      <c r="E39" s="135" t="s">
        <v>1</v>
      </c>
      <c r="F39" s="135" t="s">
        <v>1</v>
      </c>
      <c r="G39" s="127" t="s">
        <v>1</v>
      </c>
      <c r="H39" s="127" t="s">
        <v>1</v>
      </c>
      <c r="I39"/>
    </row>
    <row r="40" spans="1:9" ht="12.75" customHeight="1">
      <c r="A40" s="36" t="s">
        <v>81</v>
      </c>
      <c r="B40" s="75" t="s">
        <v>1</v>
      </c>
      <c r="C40" s="135" t="s">
        <v>1</v>
      </c>
      <c r="D40" s="33" t="s">
        <v>1</v>
      </c>
      <c r="E40" s="135" t="s">
        <v>1</v>
      </c>
      <c r="F40" s="135" t="s">
        <v>1</v>
      </c>
      <c r="G40" s="127" t="s">
        <v>1</v>
      </c>
      <c r="H40" s="127" t="s">
        <v>1</v>
      </c>
      <c r="I40"/>
    </row>
    <row r="41" spans="1:9" ht="12.75" customHeight="1">
      <c r="A41" s="73" t="s">
        <v>85</v>
      </c>
      <c r="B41" s="85">
        <v>7.8064080891404295</v>
      </c>
      <c r="C41" s="85">
        <v>12.73578868452402</v>
      </c>
      <c r="D41" s="136">
        <v>4.307228915662651</v>
      </c>
      <c r="E41" s="136" t="s">
        <v>1</v>
      </c>
      <c r="F41" s="136">
        <v>4.307228915662651</v>
      </c>
      <c r="G41" s="91" t="s">
        <v>1</v>
      </c>
      <c r="H41" s="91">
        <f>D41-C41</f>
        <v>-8.42855976886137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33" t="s">
        <v>1</v>
      </c>
      <c r="E42" s="135" t="s">
        <v>1</v>
      </c>
      <c r="F42" s="135" t="s">
        <v>1</v>
      </c>
      <c r="G42" s="127" t="s">
        <v>1</v>
      </c>
      <c r="H42" s="127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12.829600323456688</v>
      </c>
      <c r="D43" s="33">
        <v>4.307228915662651</v>
      </c>
      <c r="E43" s="135" t="s">
        <v>1</v>
      </c>
      <c r="F43" s="33">
        <v>4.307228915662651</v>
      </c>
      <c r="G43" s="127" t="s">
        <v>1</v>
      </c>
      <c r="H43" s="127">
        <f>D43-C43</f>
        <v>-8.522371407794036</v>
      </c>
      <c r="I43"/>
    </row>
    <row r="44" spans="1:9" ht="12.75" customHeight="1">
      <c r="A44" s="36" t="s">
        <v>29</v>
      </c>
      <c r="B44" s="33">
        <v>7.806818181818182</v>
      </c>
      <c r="C44" s="33">
        <v>11.25</v>
      </c>
      <c r="D44" s="33" t="s">
        <v>1</v>
      </c>
      <c r="E44" s="135" t="s">
        <v>1</v>
      </c>
      <c r="F44" s="135" t="s">
        <v>1</v>
      </c>
      <c r="G44" s="127" t="s">
        <v>1</v>
      </c>
      <c r="H44" s="127" t="s">
        <v>1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33" t="s">
        <v>1</v>
      </c>
      <c r="E45" s="135" t="s">
        <v>1</v>
      </c>
      <c r="F45" s="135" t="s">
        <v>1</v>
      </c>
      <c r="G45" s="127" t="s">
        <v>1</v>
      </c>
      <c r="H45" s="127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33" t="s">
        <v>1</v>
      </c>
      <c r="E46" s="135" t="s">
        <v>1</v>
      </c>
      <c r="F46" s="135" t="s">
        <v>1</v>
      </c>
      <c r="G46" s="127" t="s">
        <v>1</v>
      </c>
      <c r="H46" s="127" t="s">
        <v>1</v>
      </c>
      <c r="I46"/>
    </row>
    <row r="47" spans="1:9" ht="12.75" customHeight="1">
      <c r="A47" s="36" t="s">
        <v>79</v>
      </c>
      <c r="B47" s="33">
        <v>5.5</v>
      </c>
      <c r="C47" s="33">
        <v>5.5</v>
      </c>
      <c r="D47" s="33" t="s">
        <v>1</v>
      </c>
      <c r="E47" s="135" t="s">
        <v>1</v>
      </c>
      <c r="F47" s="135" t="s">
        <v>1</v>
      </c>
      <c r="G47" s="127" t="s">
        <v>1</v>
      </c>
      <c r="H47" s="127" t="s">
        <v>1</v>
      </c>
      <c r="I47"/>
    </row>
    <row r="48" spans="1:9" ht="12.75" customHeight="1">
      <c r="A48" s="36" t="s">
        <v>80</v>
      </c>
      <c r="B48" s="33">
        <v>4.666666666666667</v>
      </c>
      <c r="C48" s="33">
        <v>5.5</v>
      </c>
      <c r="D48" s="33" t="s">
        <v>1</v>
      </c>
      <c r="E48" s="135" t="s">
        <v>1</v>
      </c>
      <c r="F48" s="135" t="s">
        <v>1</v>
      </c>
      <c r="G48" s="127" t="s">
        <v>1</v>
      </c>
      <c r="H48" s="127" t="s">
        <v>1</v>
      </c>
      <c r="I48"/>
    </row>
    <row r="49" spans="1:9" ht="12.75" customHeight="1">
      <c r="A49" s="36" t="s">
        <v>81</v>
      </c>
      <c r="B49" s="31" t="s">
        <v>1</v>
      </c>
      <c r="C49" s="33" t="s">
        <v>1</v>
      </c>
      <c r="D49" s="33" t="s">
        <v>1</v>
      </c>
      <c r="E49" s="135" t="s">
        <v>1</v>
      </c>
      <c r="F49" s="135" t="s">
        <v>1</v>
      </c>
      <c r="G49" s="127" t="s">
        <v>1</v>
      </c>
      <c r="H49" s="127" t="s">
        <v>1</v>
      </c>
      <c r="I49"/>
    </row>
    <row r="50" spans="1:9" ht="12.75" customHeight="1">
      <c r="A50" s="73" t="s">
        <v>86</v>
      </c>
      <c r="B50" s="86">
        <v>5.9582877583396225</v>
      </c>
      <c r="C50" s="86">
        <v>6.923323989980984</v>
      </c>
      <c r="D50" s="136">
        <v>2.31655692508268</v>
      </c>
      <c r="E50" s="136" t="s">
        <v>1</v>
      </c>
      <c r="F50" s="136">
        <v>3.6331138501653597</v>
      </c>
      <c r="G50" s="91" t="s">
        <v>1</v>
      </c>
      <c r="H50" s="91">
        <f>D50-C50</f>
        <v>-4.606767064898304</v>
      </c>
      <c r="I50"/>
    </row>
    <row r="51" spans="1:9" ht="12.75" customHeight="1">
      <c r="A51" s="36" t="s">
        <v>27</v>
      </c>
      <c r="B51" s="48">
        <v>3.8</v>
      </c>
      <c r="C51" s="48" t="s">
        <v>1</v>
      </c>
      <c r="D51" s="48" t="s">
        <v>1</v>
      </c>
      <c r="E51" s="33" t="s">
        <v>1</v>
      </c>
      <c r="F51" s="33" t="s">
        <v>1</v>
      </c>
      <c r="G51" s="127" t="s">
        <v>1</v>
      </c>
      <c r="H51" s="127" t="s">
        <v>1</v>
      </c>
      <c r="I51"/>
    </row>
    <row r="52" spans="1:9" ht="12.75" customHeight="1">
      <c r="A52" s="36" t="s">
        <v>28</v>
      </c>
      <c r="B52" s="48">
        <v>6.3</v>
      </c>
      <c r="C52" s="48" t="s">
        <v>1</v>
      </c>
      <c r="D52" s="33">
        <v>2.33169729047224</v>
      </c>
      <c r="E52" s="33" t="s">
        <v>1</v>
      </c>
      <c r="F52" s="33">
        <v>3.663394580944481</v>
      </c>
      <c r="G52" s="127" t="s">
        <v>1</v>
      </c>
      <c r="H52" s="127" t="s">
        <v>1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7" t="s">
        <v>1</v>
      </c>
      <c r="H53" s="127" t="s">
        <v>1</v>
      </c>
      <c r="I53"/>
    </row>
    <row r="54" spans="1:9" ht="12.75" customHeight="1">
      <c r="A54" s="36" t="s">
        <v>30</v>
      </c>
      <c r="B54" s="48">
        <v>4.325</v>
      </c>
      <c r="C54" s="48">
        <v>4.1</v>
      </c>
      <c r="D54" s="33" t="s">
        <v>1</v>
      </c>
      <c r="E54" s="33" t="s">
        <v>1</v>
      </c>
      <c r="F54" s="33" t="s">
        <v>1</v>
      </c>
      <c r="G54" s="127" t="s">
        <v>1</v>
      </c>
      <c r="H54" s="127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>
        <v>3.5</v>
      </c>
      <c r="G55" s="127" t="s">
        <v>1</v>
      </c>
      <c r="H55" s="127" t="s">
        <v>1</v>
      </c>
      <c r="I55"/>
    </row>
    <row r="56" spans="1:9" ht="12.75" customHeight="1">
      <c r="A56" s="36" t="s">
        <v>79</v>
      </c>
      <c r="B56" s="31" t="s">
        <v>1</v>
      </c>
      <c r="C56" s="48" t="s">
        <v>1</v>
      </c>
      <c r="D56" s="33" t="s">
        <v>1</v>
      </c>
      <c r="E56" s="33" t="s">
        <v>1</v>
      </c>
      <c r="F56" s="33" t="s">
        <v>1</v>
      </c>
      <c r="G56" s="127" t="s">
        <v>1</v>
      </c>
      <c r="H56" s="127" t="s">
        <v>1</v>
      </c>
      <c r="I56"/>
    </row>
    <row r="57" spans="1:9" ht="12.75" customHeight="1">
      <c r="A57" s="36" t="s">
        <v>80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7" t="s">
        <v>1</v>
      </c>
      <c r="H57" s="127" t="s">
        <v>1</v>
      </c>
      <c r="I57"/>
    </row>
    <row r="58" spans="1:9" ht="12.75" customHeight="1">
      <c r="A58" s="36" t="s">
        <v>81</v>
      </c>
      <c r="B58" s="31" t="s">
        <v>1</v>
      </c>
      <c r="C58" s="48" t="s">
        <v>1</v>
      </c>
      <c r="D58" s="33" t="s">
        <v>1</v>
      </c>
      <c r="E58" s="33" t="s">
        <v>1</v>
      </c>
      <c r="F58" s="33" t="s">
        <v>1</v>
      </c>
      <c r="G58" s="127" t="s">
        <v>1</v>
      </c>
      <c r="H58" s="127" t="s">
        <v>1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87</v>
      </c>
      <c r="B1" s="1"/>
    </row>
    <row r="2" spans="1:6" s="7" customFormat="1" ht="12.75" customHeight="1">
      <c r="A2" s="6" t="s">
        <v>93</v>
      </c>
      <c r="B2" s="6"/>
      <c r="C2" s="8"/>
      <c r="D2" s="8"/>
      <c r="E2" s="8"/>
      <c r="F2" s="8"/>
    </row>
    <row r="3" spans="1:8" ht="26.25" customHeight="1">
      <c r="A3" s="64"/>
      <c r="B3" s="62" t="s">
        <v>96</v>
      </c>
      <c r="C3" s="62" t="s">
        <v>101</v>
      </c>
      <c r="D3" s="62" t="s">
        <v>102</v>
      </c>
      <c r="E3" s="62">
        <v>40238</v>
      </c>
      <c r="F3" s="62">
        <v>40269</v>
      </c>
      <c r="G3" s="67" t="s">
        <v>2</v>
      </c>
      <c r="H3" s="67" t="s">
        <v>3</v>
      </c>
    </row>
    <row r="4" spans="1:10" ht="12.75" customHeight="1">
      <c r="A4" s="73" t="s">
        <v>88</v>
      </c>
      <c r="B4" s="18">
        <f>B5+B14+B23</f>
        <v>11617.882800000001</v>
      </c>
      <c r="C4" s="18">
        <f>C5+C14+C23</f>
        <v>5539.346600000001</v>
      </c>
      <c r="D4" s="18">
        <f>D5+D23+D14</f>
        <v>1939.5672</v>
      </c>
      <c r="E4" s="18">
        <f>E5</f>
        <v>420.3996</v>
      </c>
      <c r="F4" s="18">
        <f>F5+F14+F23</f>
        <v>647.7731</v>
      </c>
      <c r="G4" s="91">
        <f>F4-E4</f>
        <v>227.37349999999998</v>
      </c>
      <c r="H4" s="91">
        <f>D4-C4</f>
        <v>-3599.779400000001</v>
      </c>
      <c r="I4" s="18"/>
      <c r="J4" s="13"/>
    </row>
    <row r="5" spans="1:10" ht="12.75" customHeight="1">
      <c r="A5" s="80" t="s">
        <v>47</v>
      </c>
      <c r="B5" s="83">
        <v>8713.051300000001</v>
      </c>
      <c r="C5" s="83">
        <v>3582.1884</v>
      </c>
      <c r="D5" s="83">
        <v>1813.0064</v>
      </c>
      <c r="E5" s="83">
        <v>420.3996</v>
      </c>
      <c r="F5" s="83">
        <v>522.6676</v>
      </c>
      <c r="G5" s="91">
        <f>F5-E5</f>
        <v>102.26799999999997</v>
      </c>
      <c r="H5" s="91">
        <f>D5-C5</f>
        <v>-1769.182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236.1331</v>
      </c>
      <c r="D6" s="81">
        <v>27.813</v>
      </c>
      <c r="E6" s="81">
        <v>27.813</v>
      </c>
      <c r="F6" s="81" t="s">
        <v>1</v>
      </c>
      <c r="G6" s="127">
        <f>-E6</f>
        <v>-27.813</v>
      </c>
      <c r="H6" s="127">
        <f>D6-C6</f>
        <v>-208.32010000000002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2908.4267</v>
      </c>
      <c r="D7" s="81">
        <v>1237.5598</v>
      </c>
      <c r="E7" s="81">
        <v>276.8962</v>
      </c>
      <c r="F7" s="81">
        <v>243.525</v>
      </c>
      <c r="G7" s="127">
        <f>F7-E7</f>
        <v>-33.371200000000016</v>
      </c>
      <c r="H7" s="127">
        <f>D7-C7</f>
        <v>-1670.8669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437.6286</v>
      </c>
      <c r="D8" s="81">
        <v>347.6336</v>
      </c>
      <c r="E8" s="81">
        <v>115.6904</v>
      </c>
      <c r="F8" s="81">
        <v>79.1426</v>
      </c>
      <c r="G8" s="127">
        <f>F8-E8</f>
        <v>-36.547799999999995</v>
      </c>
      <c r="H8" s="127">
        <f>D8-C8</f>
        <v>-89.995</v>
      </c>
      <c r="I8" s="81"/>
      <c r="J8" s="13"/>
    </row>
    <row r="9" spans="1:10" ht="12.75" customHeight="1">
      <c r="A9" s="36" t="s">
        <v>30</v>
      </c>
      <c r="B9" s="81">
        <v>605.2288000000001</v>
      </c>
      <c r="C9" s="81" t="s">
        <v>1</v>
      </c>
      <c r="D9" s="81" t="s">
        <v>1</v>
      </c>
      <c r="E9" s="81" t="s">
        <v>1</v>
      </c>
      <c r="F9" s="81" t="s">
        <v>1</v>
      </c>
      <c r="G9" s="127" t="s">
        <v>1</v>
      </c>
      <c r="H9" s="127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7" t="s">
        <v>1</v>
      </c>
      <c r="H10" s="127" t="s">
        <v>1</v>
      </c>
      <c r="I10" s="81"/>
      <c r="J10" s="13"/>
    </row>
    <row r="11" spans="1:10" ht="12.75" customHeight="1">
      <c r="A11" s="36" t="s">
        <v>79</v>
      </c>
      <c r="B11" s="81">
        <v>50.0163</v>
      </c>
      <c r="C11" s="81" t="s">
        <v>1</v>
      </c>
      <c r="D11" s="81">
        <v>200</v>
      </c>
      <c r="E11" s="81" t="s">
        <v>1</v>
      </c>
      <c r="F11" s="81">
        <v>200</v>
      </c>
      <c r="G11" s="127">
        <f>F11</f>
        <v>200</v>
      </c>
      <c r="H11" s="127" t="s">
        <v>1</v>
      </c>
      <c r="I11" s="81"/>
      <c r="J11" s="13"/>
    </row>
    <row r="12" spans="1:10" ht="12.75" customHeight="1">
      <c r="A12" s="36" t="s">
        <v>80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7" t="s">
        <v>1</v>
      </c>
      <c r="H12" s="127" t="s">
        <v>1</v>
      </c>
      <c r="I12" s="81"/>
      <c r="J12" s="13"/>
    </row>
    <row r="13" spans="1:10" ht="12.75" customHeight="1">
      <c r="A13" s="36" t="s">
        <v>81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7" t="s">
        <v>1</v>
      </c>
      <c r="H13" s="127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1460.43</v>
      </c>
      <c r="D14" s="83">
        <v>41.5</v>
      </c>
      <c r="E14" s="84" t="s">
        <v>1</v>
      </c>
      <c r="F14" s="91">
        <v>41.5</v>
      </c>
      <c r="G14" s="91">
        <f>F14</f>
        <v>41.5</v>
      </c>
      <c r="H14" s="91">
        <f>D14-C14</f>
        <v>-1418.93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1" t="s">
        <v>1</v>
      </c>
      <c r="E15" s="82" t="s">
        <v>1</v>
      </c>
      <c r="F15" s="82" t="s">
        <v>1</v>
      </c>
      <c r="G15" s="127" t="s">
        <v>1</v>
      </c>
      <c r="H15" s="127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1137.83</v>
      </c>
      <c r="D16" s="142">
        <v>41.5</v>
      </c>
      <c r="E16" s="82" t="s">
        <v>1</v>
      </c>
      <c r="F16" s="81">
        <v>41.5</v>
      </c>
      <c r="G16" s="127">
        <f>F16</f>
        <v>41.5</v>
      </c>
      <c r="H16" s="127">
        <f>D16-C16</f>
        <v>-1096.33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80</v>
      </c>
      <c r="D17" s="142" t="s">
        <v>1</v>
      </c>
      <c r="E17" s="82" t="s">
        <v>1</v>
      </c>
      <c r="F17" s="82" t="s">
        <v>1</v>
      </c>
      <c r="G17" s="127" t="s">
        <v>1</v>
      </c>
      <c r="H17" s="127" t="s">
        <v>1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1" t="s">
        <v>1</v>
      </c>
      <c r="E18" s="82" t="s">
        <v>1</v>
      </c>
      <c r="F18" s="82" t="s">
        <v>1</v>
      </c>
      <c r="G18" s="127" t="s">
        <v>1</v>
      </c>
      <c r="H18" s="127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142" t="s">
        <v>1</v>
      </c>
      <c r="E19" s="82" t="s">
        <v>1</v>
      </c>
      <c r="F19" s="82" t="s">
        <v>1</v>
      </c>
      <c r="G19" s="127" t="s">
        <v>1</v>
      </c>
      <c r="H19" s="127" t="s">
        <v>1</v>
      </c>
      <c r="I19" s="81"/>
      <c r="J19" s="13"/>
    </row>
    <row r="20" spans="1:10" ht="12.75" customHeight="1">
      <c r="A20" s="36" t="s">
        <v>79</v>
      </c>
      <c r="B20" s="81">
        <v>10.5</v>
      </c>
      <c r="C20" s="81">
        <v>10.5</v>
      </c>
      <c r="D20" s="142" t="s">
        <v>1</v>
      </c>
      <c r="E20" s="82" t="s">
        <v>1</v>
      </c>
      <c r="F20" s="82" t="s">
        <v>1</v>
      </c>
      <c r="G20" s="127" t="s">
        <v>1</v>
      </c>
      <c r="H20" s="127" t="s">
        <v>1</v>
      </c>
      <c r="I20" s="81"/>
      <c r="J20" s="13"/>
    </row>
    <row r="21" spans="1:10" ht="12.75" customHeight="1">
      <c r="A21" s="36" t="s">
        <v>80</v>
      </c>
      <c r="B21" s="81">
        <v>83.175</v>
      </c>
      <c r="C21" s="81">
        <v>44.1</v>
      </c>
      <c r="D21" s="81" t="s">
        <v>1</v>
      </c>
      <c r="E21" s="82" t="s">
        <v>1</v>
      </c>
      <c r="F21" s="82" t="s">
        <v>1</v>
      </c>
      <c r="G21" s="127" t="s">
        <v>1</v>
      </c>
      <c r="H21" s="127" t="s">
        <v>1</v>
      </c>
      <c r="I21" s="81"/>
      <c r="J21" s="13"/>
    </row>
    <row r="22" spans="1:10" ht="12.75" customHeight="1">
      <c r="A22" s="36" t="s">
        <v>81</v>
      </c>
      <c r="B22" s="81" t="s">
        <v>1</v>
      </c>
      <c r="C22" s="81" t="s">
        <v>1</v>
      </c>
      <c r="D22" s="81" t="s">
        <v>1</v>
      </c>
      <c r="E22" s="82" t="s">
        <v>1</v>
      </c>
      <c r="F22" s="82" t="s">
        <v>1</v>
      </c>
      <c r="G22" s="127" t="s">
        <v>1</v>
      </c>
      <c r="H22" s="127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496.7282</v>
      </c>
      <c r="D23" s="83">
        <v>85.0608</v>
      </c>
      <c r="E23" s="84" t="s">
        <v>1</v>
      </c>
      <c r="F23" s="91">
        <v>83.6055</v>
      </c>
      <c r="G23" s="91">
        <f>F23</f>
        <v>83.6055</v>
      </c>
      <c r="H23" s="91">
        <f>D23-C23</f>
        <v>-411.66740000000004</v>
      </c>
      <c r="I23" s="84"/>
      <c r="J23" s="13"/>
    </row>
    <row r="24" spans="1:8" ht="12.75" customHeight="1">
      <c r="A24" s="36" t="s">
        <v>27</v>
      </c>
      <c r="B24" s="81">
        <v>61.081</v>
      </c>
      <c r="C24" s="81" t="s">
        <v>1</v>
      </c>
      <c r="D24" s="81" t="s">
        <v>1</v>
      </c>
      <c r="E24" s="82" t="s">
        <v>1</v>
      </c>
      <c r="F24" s="82" t="s">
        <v>1</v>
      </c>
      <c r="G24" s="82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1" t="s">
        <v>1</v>
      </c>
      <c r="D25" s="81">
        <v>69.5668</v>
      </c>
      <c r="E25" s="82" t="s">
        <v>1</v>
      </c>
      <c r="F25" s="81">
        <v>68.1115</v>
      </c>
      <c r="G25" s="127">
        <f>F25</f>
        <v>68.1115</v>
      </c>
      <c r="H25" s="127" t="s">
        <v>1</v>
      </c>
    </row>
    <row r="26" spans="1:8" ht="12.75" customHeight="1">
      <c r="A26" s="36" t="s">
        <v>29</v>
      </c>
      <c r="B26" s="81">
        <v>43.5829</v>
      </c>
      <c r="C26" s="81" t="s">
        <v>1</v>
      </c>
      <c r="D26" s="81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279.0791</v>
      </c>
      <c r="D27" s="81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1" t="s">
        <v>1</v>
      </c>
      <c r="D28" s="81">
        <v>15.494</v>
      </c>
      <c r="E28" s="82" t="s">
        <v>1</v>
      </c>
      <c r="F28" s="81">
        <v>15.494</v>
      </c>
      <c r="G28" s="127">
        <f>F28</f>
        <v>15.494</v>
      </c>
      <c r="H28" s="82" t="s">
        <v>1</v>
      </c>
    </row>
    <row r="29" spans="1:8" ht="12.75" customHeight="1">
      <c r="A29" s="36" t="s">
        <v>79</v>
      </c>
      <c r="B29" s="82" t="s">
        <v>1</v>
      </c>
      <c r="C29" s="81" t="s">
        <v>1</v>
      </c>
      <c r="D29" s="81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80</v>
      </c>
      <c r="B30" s="81">
        <v>239.53529999999998</v>
      </c>
      <c r="C30" s="81">
        <v>217.6491</v>
      </c>
      <c r="D30" s="81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81</v>
      </c>
      <c r="B31" s="82" t="s">
        <v>1</v>
      </c>
      <c r="C31" s="81" t="s">
        <v>1</v>
      </c>
      <c r="D31" s="81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90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>
        <v>39814</v>
      </c>
      <c r="C35" s="65">
        <v>39904</v>
      </c>
      <c r="D35" s="65">
        <v>39934</v>
      </c>
      <c r="E35" s="65">
        <v>40179</v>
      </c>
      <c r="F35" s="65">
        <v>40269</v>
      </c>
      <c r="G35" s="65">
        <v>40299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28849.541</v>
      </c>
      <c r="D36" s="18">
        <v>29763.914</v>
      </c>
      <c r="E36" s="18">
        <v>39604.433</v>
      </c>
      <c r="F36" s="18">
        <v>43509.138</v>
      </c>
      <c r="G36" s="18">
        <v>29808.353</v>
      </c>
      <c r="H36" s="17">
        <f>G36/F36-1</f>
        <v>-0.3148944251665018</v>
      </c>
      <c r="I36" s="17">
        <f aca="true" t="shared" si="0" ref="I36:I41">G36/E36-1</f>
        <v>-0.24734806833366352</v>
      </c>
      <c r="J36" s="77"/>
      <c r="K36" s="18"/>
      <c r="L36" s="98"/>
      <c r="M36" s="98"/>
    </row>
    <row r="37" spans="1:13" ht="12.75" customHeight="1">
      <c r="A37" s="71" t="s">
        <v>64</v>
      </c>
      <c r="B37" s="35">
        <v>12477.444</v>
      </c>
      <c r="C37" s="35">
        <v>9924.469</v>
      </c>
      <c r="D37" s="35">
        <v>10121.035</v>
      </c>
      <c r="E37" s="35">
        <v>15452.031</v>
      </c>
      <c r="F37" s="35">
        <v>13968.836</v>
      </c>
      <c r="G37" s="35">
        <v>11761.711</v>
      </c>
      <c r="H37" s="16">
        <f aca="true" t="shared" si="1" ref="H37:H50">G37/F37-1</f>
        <v>-0.15800350150864395</v>
      </c>
      <c r="I37" s="16">
        <f t="shared" si="0"/>
        <v>-0.2388242684731866</v>
      </c>
      <c r="J37" s="77"/>
      <c r="K37" s="18"/>
      <c r="L37" s="98"/>
      <c r="M37" s="98"/>
    </row>
    <row r="38" spans="1:13" ht="12.75" customHeight="1">
      <c r="A38" s="71" t="s">
        <v>65</v>
      </c>
      <c r="B38" s="35">
        <v>6204.997</v>
      </c>
      <c r="C38" s="35">
        <v>6487.562</v>
      </c>
      <c r="D38" s="35">
        <v>6692.468</v>
      </c>
      <c r="E38" s="35">
        <v>8840.806</v>
      </c>
      <c r="F38" s="35">
        <v>9597.634</v>
      </c>
      <c r="G38" s="35">
        <v>8915.495</v>
      </c>
      <c r="H38" s="16">
        <f t="shared" si="1"/>
        <v>-0.07107366252974423</v>
      </c>
      <c r="I38" s="16">
        <f t="shared" si="0"/>
        <v>0.008448211622334112</v>
      </c>
      <c r="J38" s="77"/>
      <c r="K38" s="18"/>
      <c r="L38" s="98"/>
      <c r="M38" s="98"/>
    </row>
    <row r="39" spans="1:13" ht="12.75" customHeight="1">
      <c r="A39" s="71" t="s">
        <v>66</v>
      </c>
      <c r="B39" s="35">
        <v>2765.199</v>
      </c>
      <c r="C39" s="35">
        <v>5072.547</v>
      </c>
      <c r="D39" s="35">
        <v>5076.767</v>
      </c>
      <c r="E39" s="35">
        <v>5053.273</v>
      </c>
      <c r="F39" s="35">
        <v>6481.984</v>
      </c>
      <c r="G39" s="35">
        <v>6260.474</v>
      </c>
      <c r="H39" s="16">
        <f t="shared" si="1"/>
        <v>-0.03417317907603601</v>
      </c>
      <c r="I39" s="16">
        <f t="shared" si="0"/>
        <v>0.23889487071052762</v>
      </c>
      <c r="J39" s="77"/>
      <c r="K39" s="18"/>
      <c r="L39" s="98"/>
      <c r="M39" s="98"/>
    </row>
    <row r="40" spans="1:13" ht="12.75" customHeight="1">
      <c r="A40" s="71" t="s">
        <v>67</v>
      </c>
      <c r="B40" s="35">
        <v>6654.412</v>
      </c>
      <c r="C40" s="35">
        <v>7364.962</v>
      </c>
      <c r="D40" s="35">
        <v>7873.648</v>
      </c>
      <c r="E40" s="35">
        <v>10258.323</v>
      </c>
      <c r="F40" s="35">
        <v>13460.684</v>
      </c>
      <c r="G40" s="35">
        <v>2870.673</v>
      </c>
      <c r="H40" s="16">
        <f t="shared" si="1"/>
        <v>-0.7867364689639843</v>
      </c>
      <c r="I40" s="16">
        <f t="shared" si="0"/>
        <v>-0.7201615702683568</v>
      </c>
      <c r="J40" s="77"/>
      <c r="K40" s="18"/>
      <c r="L40" s="98"/>
      <c r="M40" s="98"/>
    </row>
    <row r="41" spans="1:13" ht="12.75" customHeight="1">
      <c r="A41" s="72" t="s">
        <v>73</v>
      </c>
      <c r="B41" s="47">
        <v>11130.027</v>
      </c>
      <c r="C41" s="18">
        <v>10979.155</v>
      </c>
      <c r="D41" s="18">
        <v>11446.888</v>
      </c>
      <c r="E41" s="18">
        <v>14831.814</v>
      </c>
      <c r="F41" s="18">
        <v>16017.871</v>
      </c>
      <c r="G41" s="18">
        <v>14845.311</v>
      </c>
      <c r="H41" s="17">
        <f t="shared" si="1"/>
        <v>-0.07320323655996475</v>
      </c>
      <c r="I41" s="17">
        <f t="shared" si="0"/>
        <v>0.0009100033212390279</v>
      </c>
      <c r="K41" s="18"/>
      <c r="L41" s="98"/>
      <c r="M41" s="98"/>
    </row>
    <row r="42" spans="1:13" ht="12.75" customHeight="1">
      <c r="A42" s="71" t="s">
        <v>64</v>
      </c>
      <c r="B42" s="35">
        <v>5629.685</v>
      </c>
      <c r="C42" s="35">
        <v>3895.146</v>
      </c>
      <c r="D42" s="35">
        <v>4128.536</v>
      </c>
      <c r="E42" s="35">
        <v>5976.705</v>
      </c>
      <c r="F42" s="35">
        <v>5763.561</v>
      </c>
      <c r="G42" s="35">
        <v>5307.362</v>
      </c>
      <c r="H42" s="16">
        <f t="shared" si="1"/>
        <v>-0.07915228102903737</v>
      </c>
      <c r="I42" s="16">
        <f aca="true" t="shared" si="2" ref="I42:I50">G42/E42-1</f>
        <v>-0.11199197551159035</v>
      </c>
      <c r="J42" s="77"/>
      <c r="K42" s="18"/>
      <c r="L42" s="98"/>
      <c r="M42" s="98"/>
    </row>
    <row r="43" spans="1:13" ht="12.75" customHeight="1">
      <c r="A43" s="71" t="s">
        <v>65</v>
      </c>
      <c r="B43" s="35">
        <v>3074.879</v>
      </c>
      <c r="C43" s="35">
        <v>2966.708</v>
      </c>
      <c r="D43" s="35">
        <v>3067.366</v>
      </c>
      <c r="E43" s="35">
        <v>4060.273</v>
      </c>
      <c r="F43" s="35">
        <v>4338.102</v>
      </c>
      <c r="G43" s="35">
        <v>4181.152</v>
      </c>
      <c r="H43" s="16">
        <f t="shared" si="1"/>
        <v>-0.036179416712654455</v>
      </c>
      <c r="I43" s="16">
        <f t="shared" si="2"/>
        <v>0.02977115085611226</v>
      </c>
      <c r="J43" s="77"/>
      <c r="K43" s="18"/>
      <c r="L43" s="98"/>
      <c r="M43" s="98"/>
    </row>
    <row r="44" spans="1:13" ht="12.75" customHeight="1">
      <c r="A44" s="71" t="s">
        <v>66</v>
      </c>
      <c r="B44" s="35">
        <v>2291.029</v>
      </c>
      <c r="C44" s="35">
        <v>3983.932</v>
      </c>
      <c r="D44" s="35">
        <v>4070.596</v>
      </c>
      <c r="E44" s="35">
        <v>4084.25</v>
      </c>
      <c r="F44" s="35">
        <v>5250.762</v>
      </c>
      <c r="G44" s="35">
        <v>4832.935</v>
      </c>
      <c r="H44" s="16">
        <f t="shared" si="1"/>
        <v>-0.07957454556119647</v>
      </c>
      <c r="I44" s="16">
        <f t="shared" si="2"/>
        <v>0.1833102772846913</v>
      </c>
      <c r="J44" s="77"/>
      <c r="K44" s="18"/>
      <c r="L44" s="98"/>
      <c r="M44" s="98"/>
    </row>
    <row r="45" spans="1:13" ht="12.75" customHeight="1">
      <c r="A45" s="71" t="s">
        <v>67</v>
      </c>
      <c r="B45" s="35">
        <v>134.433</v>
      </c>
      <c r="C45" s="35">
        <v>133.368</v>
      </c>
      <c r="D45" s="35">
        <v>180.398</v>
      </c>
      <c r="E45" s="35">
        <v>710.586</v>
      </c>
      <c r="F45" s="35">
        <v>665.446</v>
      </c>
      <c r="G45" s="35">
        <v>523.862</v>
      </c>
      <c r="H45" s="16">
        <f t="shared" si="1"/>
        <v>-0.21276557376556482</v>
      </c>
      <c r="I45" s="16">
        <f t="shared" si="2"/>
        <v>-0.26277466766865665</v>
      </c>
      <c r="J45" s="77"/>
      <c r="K45" s="18"/>
      <c r="L45" s="98"/>
      <c r="M45" s="98"/>
    </row>
    <row r="46" spans="1:13" ht="12.75" customHeight="1">
      <c r="A46" s="72" t="s">
        <v>74</v>
      </c>
      <c r="B46" s="47">
        <f>+B36-B41</f>
        <v>16972.031000000003</v>
      </c>
      <c r="C46" s="47">
        <f aca="true" t="shared" si="3" ref="C46:D50">C36-C41</f>
        <v>17870.386</v>
      </c>
      <c r="D46" s="47">
        <f t="shared" si="3"/>
        <v>18317.025999999998</v>
      </c>
      <c r="E46" s="47">
        <v>24772.619</v>
      </c>
      <c r="F46" s="47">
        <f aca="true" t="shared" si="4" ref="F46:G50">F36-F41</f>
        <v>27491.267</v>
      </c>
      <c r="G46" s="47">
        <f>G36-G41</f>
        <v>14963.042</v>
      </c>
      <c r="H46" s="17">
        <f t="shared" si="1"/>
        <v>-0.4557165371825169</v>
      </c>
      <c r="I46" s="17">
        <f t="shared" si="2"/>
        <v>-0.39598465547788875</v>
      </c>
      <c r="J46" s="47"/>
      <c r="K46" s="18"/>
      <c r="L46" s="98"/>
      <c r="M46" s="98"/>
    </row>
    <row r="47" spans="1:13" ht="12.75" customHeight="1">
      <c r="A47" s="71" t="s">
        <v>64</v>
      </c>
      <c r="B47" s="35">
        <f>+B37-B42</f>
        <v>6847.758999999999</v>
      </c>
      <c r="C47" s="35">
        <f t="shared" si="3"/>
        <v>6029.3229999999985</v>
      </c>
      <c r="D47" s="35">
        <f t="shared" si="3"/>
        <v>5992.499</v>
      </c>
      <c r="E47" s="35">
        <v>9475.326000000001</v>
      </c>
      <c r="F47" s="35">
        <f t="shared" si="4"/>
        <v>8205.275</v>
      </c>
      <c r="G47" s="35">
        <f t="shared" si="4"/>
        <v>6454.348999999999</v>
      </c>
      <c r="H47" s="16">
        <f t="shared" si="1"/>
        <v>-0.2133902885643687</v>
      </c>
      <c r="I47" s="16">
        <f t="shared" si="2"/>
        <v>-0.31882565306987865</v>
      </c>
      <c r="J47" s="35"/>
      <c r="K47" s="18"/>
      <c r="L47" s="98"/>
      <c r="M47" s="98"/>
    </row>
    <row r="48" spans="1:13" ht="12.75" customHeight="1">
      <c r="A48" s="71" t="s">
        <v>65</v>
      </c>
      <c r="B48" s="35">
        <f>+B38-B43</f>
        <v>3130.1180000000004</v>
      </c>
      <c r="C48" s="35">
        <f t="shared" si="3"/>
        <v>3520.854</v>
      </c>
      <c r="D48" s="35">
        <f t="shared" si="3"/>
        <v>3625.102</v>
      </c>
      <c r="E48" s="35">
        <v>4780.533</v>
      </c>
      <c r="F48" s="35">
        <f t="shared" si="4"/>
        <v>5259.532</v>
      </c>
      <c r="G48" s="35">
        <f t="shared" si="4"/>
        <v>4734.343000000001</v>
      </c>
      <c r="H48" s="16">
        <f t="shared" si="1"/>
        <v>-0.09985470190123369</v>
      </c>
      <c r="I48" s="16">
        <f t="shared" si="2"/>
        <v>-0.009662102531244887</v>
      </c>
      <c r="J48" s="35"/>
      <c r="K48" s="18"/>
      <c r="L48" s="98"/>
      <c r="M48" s="98"/>
    </row>
    <row r="49" spans="1:13" ht="12.75" customHeight="1">
      <c r="A49" s="71" t="s">
        <v>66</v>
      </c>
      <c r="B49" s="35">
        <f>+B39-B44</f>
        <v>474.1700000000001</v>
      </c>
      <c r="C49" s="35">
        <f t="shared" si="3"/>
        <v>1088.6149999999998</v>
      </c>
      <c r="D49" s="35">
        <f t="shared" si="3"/>
        <v>1006.1709999999998</v>
      </c>
      <c r="E49" s="35">
        <v>969.0230000000001</v>
      </c>
      <c r="F49" s="35">
        <f t="shared" si="4"/>
        <v>1231.2220000000007</v>
      </c>
      <c r="G49" s="35">
        <f t="shared" si="4"/>
        <v>1427.5389999999998</v>
      </c>
      <c r="H49" s="16">
        <f t="shared" si="1"/>
        <v>0.15944890523398625</v>
      </c>
      <c r="I49" s="16">
        <f t="shared" si="2"/>
        <v>0.47317349536595055</v>
      </c>
      <c r="J49" s="35"/>
      <c r="K49" s="18"/>
      <c r="L49" s="98"/>
      <c r="M49" s="98"/>
    </row>
    <row r="50" spans="1:13" ht="12.75" customHeight="1">
      <c r="A50" s="71" t="s">
        <v>67</v>
      </c>
      <c r="B50" s="35">
        <f>+B40-B45</f>
        <v>6519.979</v>
      </c>
      <c r="C50" s="35">
        <f t="shared" si="3"/>
        <v>7231.594</v>
      </c>
      <c r="D50" s="35">
        <f t="shared" si="3"/>
        <v>7693.25</v>
      </c>
      <c r="E50" s="35">
        <v>9547.737000000001</v>
      </c>
      <c r="F50" s="35">
        <f t="shared" si="4"/>
        <v>12795.238</v>
      </c>
      <c r="G50" s="35">
        <f t="shared" si="4"/>
        <v>2346.8109999999997</v>
      </c>
      <c r="H50" s="16">
        <f t="shared" si="1"/>
        <v>-0.8165871553151258</v>
      </c>
      <c r="I50" s="16">
        <f t="shared" si="2"/>
        <v>-0.7542023832453701</v>
      </c>
      <c r="J50" s="35"/>
      <c r="K50" s="18"/>
      <c r="L50" s="98"/>
      <c r="M50" s="98"/>
    </row>
    <row r="51" spans="1:12" ht="15.75" customHeight="1">
      <c r="A51" s="109"/>
      <c r="B51" s="101" t="e">
        <f>+(#REF!+#REF!+#REF!+#REF!+#REF!)=(#REF!+#REF!+#REF!+#REF!+#REF!+#REF!+#REF!+#REF!+#REF!+#REF!)</f>
        <v>#REF!</v>
      </c>
      <c r="C51" s="101" t="e">
        <f>+(#REF!+#REF!+#REF!+#REF!+#REF!)=(#REF!+#REF!+#REF!+#REF!+#REF!+#REF!+#REF!+#REF!+#REF!+#REF!)</f>
        <v>#REF!</v>
      </c>
      <c r="D51" s="101" t="e">
        <f>+(#REF!+#REF!+#REF!+#REF!+#REF!)=(#REF!+#REF!+#REF!+#REF!+#REF!+#REF!+#REF!+#REF!+#REF!+#REF!)</f>
        <v>#REF!</v>
      </c>
      <c r="E51" s="101" t="b">
        <f>+(B36+B37+B38+B39+B40)=(B41+B42+B43+B44+B45+B46+B47+B48+B49+B50)</f>
        <v>1</v>
      </c>
      <c r="F51" s="101" t="e">
        <f>+(#REF!+#REF!+#REF!+#REF!+#REF!)=(#REF!+#REF!+#REF!+#REF!+#REF!+#REF!+#REF!+#REF!+#REF!+#REF!)</f>
        <v>#REF!</v>
      </c>
      <c r="G51" s="101" t="b">
        <f>+(E36+E37+E38+E39+E40)=(E41+E42+E43+E44+E45+E46+E47+E48+E49+E50)</f>
        <v>1</v>
      </c>
      <c r="H51" s="109"/>
      <c r="I51" s="2"/>
      <c r="J51" s="100"/>
      <c r="L51" s="98"/>
    </row>
    <row r="52" spans="1:9" ht="15.75" customHeight="1">
      <c r="A52" s="44" t="s">
        <v>91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>
        <v>39814</v>
      </c>
      <c r="C54" s="65">
        <v>39904</v>
      </c>
      <c r="D54" s="65">
        <v>39934</v>
      </c>
      <c r="E54" s="65">
        <v>40179</v>
      </c>
      <c r="F54" s="65">
        <v>40269</v>
      </c>
      <c r="G54" s="65">
        <v>40299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25767.399</v>
      </c>
      <c r="D55" s="18">
        <v>25972.236</v>
      </c>
      <c r="E55" s="18">
        <v>25214.25</v>
      </c>
      <c r="F55" s="18">
        <v>26015.467</v>
      </c>
      <c r="G55" s="18">
        <v>25597.504</v>
      </c>
      <c r="H55" s="17">
        <f>G55/F55-1</f>
        <v>-0.01606594261790495</v>
      </c>
      <c r="I55" s="17">
        <f>G55/E55-1</f>
        <v>0.015199896883706598</v>
      </c>
      <c r="J55" s="10"/>
      <c r="K55" s="126"/>
      <c r="L55" s="99"/>
      <c r="M55" s="99"/>
      <c r="N55" s="10"/>
      <c r="O55" s="10"/>
      <c r="P55" s="10"/>
      <c r="Q55" s="10"/>
      <c r="R55" s="10"/>
    </row>
    <row r="56" spans="1:18" ht="12.75" customHeight="1">
      <c r="A56" s="71" t="s">
        <v>68</v>
      </c>
      <c r="B56" s="35">
        <v>18978.9893126</v>
      </c>
      <c r="C56" s="35">
        <v>17191.307</v>
      </c>
      <c r="D56" s="35">
        <v>17017.981</v>
      </c>
      <c r="E56" s="35">
        <v>16221.885</v>
      </c>
      <c r="F56" s="35">
        <v>16853.327</v>
      </c>
      <c r="G56" s="35">
        <v>16483.686</v>
      </c>
      <c r="H56" s="16">
        <f aca="true" t="shared" si="5" ref="H56:H66">G56/F56-1</f>
        <v>-0.02193282074215963</v>
      </c>
      <c r="I56" s="16">
        <f aca="true" t="shared" si="6" ref="I56:I65">G56/E56-1</f>
        <v>0.016138753295316777</v>
      </c>
      <c r="J56" s="10"/>
      <c r="K56" s="126"/>
      <c r="L56" s="99"/>
      <c r="M56" s="99"/>
      <c r="N56" s="10"/>
      <c r="O56" s="10"/>
      <c r="P56" s="10"/>
      <c r="Q56" s="10"/>
      <c r="R56" s="10"/>
    </row>
    <row r="57" spans="1:18" ht="12.75" customHeight="1">
      <c r="A57" s="71" t="s">
        <v>69</v>
      </c>
      <c r="B57" s="35">
        <v>6126.426426860001</v>
      </c>
      <c r="C57" s="35">
        <v>8235.298</v>
      </c>
      <c r="D57" s="35">
        <v>8590.586</v>
      </c>
      <c r="E57" s="35">
        <v>8558.291</v>
      </c>
      <c r="F57" s="35">
        <v>8577.378</v>
      </c>
      <c r="G57" s="35">
        <v>8522.715</v>
      </c>
      <c r="H57" s="16">
        <f t="shared" si="5"/>
        <v>-0.006372926551680536</v>
      </c>
      <c r="I57" s="16">
        <f t="shared" si="6"/>
        <v>-0.004156904690433949</v>
      </c>
      <c r="J57" s="10"/>
      <c r="K57" s="126"/>
      <c r="L57" s="99"/>
      <c r="M57" s="99"/>
      <c r="N57" s="10"/>
      <c r="O57" s="10"/>
      <c r="P57" s="10"/>
      <c r="Q57" s="10"/>
      <c r="R57" s="10"/>
    </row>
    <row r="58" spans="1:18" ht="12.75" customHeight="1">
      <c r="A58" s="71" t="s">
        <v>70</v>
      </c>
      <c r="B58" s="35">
        <v>502.39064781</v>
      </c>
      <c r="C58" s="35">
        <v>340.793</v>
      </c>
      <c r="D58" s="35">
        <v>363.672</v>
      </c>
      <c r="E58" s="35">
        <v>434.074</v>
      </c>
      <c r="F58" s="35">
        <v>584.764</v>
      </c>
      <c r="G58" s="35">
        <v>591.103</v>
      </c>
      <c r="H58" s="16">
        <f>G58/F58-1</f>
        <v>0.010840270604893565</v>
      </c>
      <c r="I58" s="16">
        <f t="shared" si="6"/>
        <v>0.3617562904020972</v>
      </c>
      <c r="J58" s="10"/>
      <c r="K58" s="126"/>
      <c r="L58" s="99"/>
      <c r="M58" s="99"/>
      <c r="N58" s="10"/>
      <c r="O58" s="10"/>
      <c r="P58" s="10"/>
      <c r="Q58" s="10"/>
      <c r="R58" s="10"/>
    </row>
    <row r="59" spans="1:18" ht="12.75" customHeight="1">
      <c r="A59" s="72" t="s">
        <v>73</v>
      </c>
      <c r="B59" s="18">
        <v>9023.810503280001</v>
      </c>
      <c r="C59" s="18">
        <v>8890.386</v>
      </c>
      <c r="D59" s="18">
        <v>9121.317</v>
      </c>
      <c r="E59" s="18">
        <v>9544.814</v>
      </c>
      <c r="F59" s="18">
        <v>10688.223</v>
      </c>
      <c r="G59" s="18">
        <v>10515.45</v>
      </c>
      <c r="H59" s="17">
        <f>G59/F59-1</f>
        <v>-0.016164801202220302</v>
      </c>
      <c r="I59" s="17">
        <f>G59/E59-1</f>
        <v>0.10169250024149235</v>
      </c>
      <c r="J59" s="10"/>
      <c r="K59" s="126"/>
      <c r="L59" s="99"/>
      <c r="M59" s="99"/>
      <c r="N59" s="10"/>
      <c r="O59" s="10"/>
      <c r="P59" s="10"/>
      <c r="Q59" s="10"/>
      <c r="R59" s="10"/>
    </row>
    <row r="60" spans="1:18" ht="12.75" customHeight="1">
      <c r="A60" s="71" t="s">
        <v>68</v>
      </c>
      <c r="B60" s="35">
        <v>6795.23149299</v>
      </c>
      <c r="C60" s="35">
        <v>6022.701</v>
      </c>
      <c r="D60" s="35">
        <v>6017.746</v>
      </c>
      <c r="E60" s="35">
        <v>6153.597</v>
      </c>
      <c r="F60" s="35">
        <v>6972.779</v>
      </c>
      <c r="G60" s="35">
        <v>6779.302</v>
      </c>
      <c r="H60" s="16">
        <f t="shared" si="5"/>
        <v>-0.027747473424871272</v>
      </c>
      <c r="I60" s="16">
        <f t="shared" si="6"/>
        <v>0.10168117931674758</v>
      </c>
      <c r="J60" s="10"/>
      <c r="K60" s="126"/>
      <c r="L60" s="99"/>
      <c r="M60" s="99"/>
      <c r="N60" s="10"/>
      <c r="O60" s="10"/>
      <c r="P60" s="10"/>
      <c r="Q60" s="10"/>
      <c r="R60" s="10"/>
    </row>
    <row r="61" spans="1:18" ht="12.75" customHeight="1">
      <c r="A61" s="71" t="s">
        <v>69</v>
      </c>
      <c r="B61" s="35">
        <v>2180.771454310001</v>
      </c>
      <c r="C61" s="35">
        <v>2841.811</v>
      </c>
      <c r="D61" s="35">
        <v>3060.842</v>
      </c>
      <c r="E61" s="35">
        <v>3389.135</v>
      </c>
      <c r="F61" s="35">
        <v>3713.077</v>
      </c>
      <c r="G61" s="35">
        <v>3733.934</v>
      </c>
      <c r="H61" s="16">
        <f t="shared" si="5"/>
        <v>0.005617174111929302</v>
      </c>
      <c r="I61" s="16">
        <f t="shared" si="6"/>
        <v>0.10173657880255571</v>
      </c>
      <c r="J61" s="10"/>
      <c r="K61" s="126"/>
      <c r="L61" s="99"/>
      <c r="M61" s="99"/>
      <c r="N61" s="10"/>
      <c r="O61" s="10"/>
      <c r="P61" s="10"/>
      <c r="Q61" s="10"/>
      <c r="R61" s="10"/>
    </row>
    <row r="62" spans="1:18" ht="12.75" customHeight="1">
      <c r="A62" s="71" t="s">
        <v>70</v>
      </c>
      <c r="B62" s="35">
        <v>47.807555980000004</v>
      </c>
      <c r="C62" s="35">
        <v>25.873</v>
      </c>
      <c r="D62" s="35">
        <v>42.73</v>
      </c>
      <c r="E62" s="35">
        <v>2.086</v>
      </c>
      <c r="F62" s="35">
        <v>2.364</v>
      </c>
      <c r="G62" s="35">
        <v>2.212</v>
      </c>
      <c r="H62" s="16">
        <f t="shared" si="5"/>
        <v>-0.06429780033840937</v>
      </c>
      <c r="I62" s="16">
        <f t="shared" si="6"/>
        <v>0.060402684563758635</v>
      </c>
      <c r="J62" s="10"/>
      <c r="K62" s="126"/>
      <c r="L62" s="99"/>
      <c r="M62" s="99"/>
      <c r="N62" s="10"/>
      <c r="O62" s="10"/>
      <c r="P62" s="10"/>
      <c r="Q62" s="10"/>
      <c r="R62" s="10"/>
    </row>
    <row r="63" spans="1:18" ht="12.75" customHeight="1">
      <c r="A63" s="72" t="s">
        <v>74</v>
      </c>
      <c r="B63" s="18">
        <f>+B55-B59</f>
        <v>16583.99588399</v>
      </c>
      <c r="C63" s="18">
        <f aca="true" t="shared" si="7" ref="C63:D66">C55-C59</f>
        <v>16877.013</v>
      </c>
      <c r="D63" s="18">
        <f t="shared" si="7"/>
        <v>16850.919</v>
      </c>
      <c r="E63" s="18">
        <v>15669.436</v>
      </c>
      <c r="F63" s="18">
        <f aca="true" t="shared" si="8" ref="F63:G66">F55-F59</f>
        <v>15327.244</v>
      </c>
      <c r="G63" s="18">
        <f>G55-G59</f>
        <v>15082.054</v>
      </c>
      <c r="H63" s="17">
        <f t="shared" si="5"/>
        <v>-0.015997005071492376</v>
      </c>
      <c r="I63" s="17">
        <f t="shared" si="6"/>
        <v>-0.03748584186437853</v>
      </c>
      <c r="J63" s="10"/>
      <c r="K63" s="126"/>
      <c r="L63" s="99"/>
      <c r="M63" s="99"/>
      <c r="N63" s="10"/>
      <c r="O63" s="10"/>
      <c r="P63" s="10"/>
      <c r="Q63" s="10"/>
      <c r="R63" s="10"/>
    </row>
    <row r="64" spans="1:18" ht="12.75" customHeight="1">
      <c r="A64" s="71" t="s">
        <v>68</v>
      </c>
      <c r="B64" s="35">
        <f>+B56-B60</f>
        <v>12183.757819609998</v>
      </c>
      <c r="C64" s="35">
        <f t="shared" si="7"/>
        <v>11168.606</v>
      </c>
      <c r="D64" s="35">
        <f t="shared" si="7"/>
        <v>11000.235</v>
      </c>
      <c r="E64" s="35">
        <v>10068.288</v>
      </c>
      <c r="F64" s="35">
        <f t="shared" si="8"/>
        <v>9880.548</v>
      </c>
      <c r="G64" s="35">
        <f t="shared" si="8"/>
        <v>9704.384000000002</v>
      </c>
      <c r="H64" s="16">
        <f>G64/F64-1</f>
        <v>-0.017829375455693186</v>
      </c>
      <c r="I64" s="16">
        <f t="shared" si="6"/>
        <v>-0.036143582702441446</v>
      </c>
      <c r="J64" s="10"/>
      <c r="K64" s="126"/>
      <c r="L64" s="99"/>
      <c r="M64" s="99"/>
      <c r="N64" s="10"/>
      <c r="O64" s="10"/>
      <c r="P64" s="10"/>
      <c r="Q64" s="10"/>
      <c r="R64" s="10"/>
    </row>
    <row r="65" spans="1:18" ht="12.75" customHeight="1">
      <c r="A65" s="71" t="s">
        <v>69</v>
      </c>
      <c r="B65" s="35">
        <f>+B57-B61</f>
        <v>3945.65497255</v>
      </c>
      <c r="C65" s="35">
        <f t="shared" si="7"/>
        <v>5393.487000000001</v>
      </c>
      <c r="D65" s="35">
        <f t="shared" si="7"/>
        <v>5529.743999999999</v>
      </c>
      <c r="E65" s="35">
        <v>5169.155999999999</v>
      </c>
      <c r="F65" s="35">
        <f t="shared" si="8"/>
        <v>4864.301</v>
      </c>
      <c r="G65" s="35">
        <f t="shared" si="8"/>
        <v>4788.781</v>
      </c>
      <c r="H65" s="16">
        <f t="shared" si="5"/>
        <v>-0.015525355030455601</v>
      </c>
      <c r="I65" s="16">
        <f t="shared" si="6"/>
        <v>-0.07358551376665734</v>
      </c>
      <c r="J65" s="10"/>
      <c r="K65" s="126"/>
      <c r="L65" s="99"/>
      <c r="M65" s="99"/>
      <c r="N65" s="10"/>
      <c r="O65" s="10"/>
      <c r="P65" s="10"/>
      <c r="Q65" s="10"/>
      <c r="R65" s="10"/>
    </row>
    <row r="66" spans="1:18" ht="12.75" customHeight="1">
      <c r="A66" s="71" t="s">
        <v>70</v>
      </c>
      <c r="B66" s="35">
        <f>+B58-B62</f>
        <v>454.58309183</v>
      </c>
      <c r="C66" s="35">
        <f t="shared" si="7"/>
        <v>314.92</v>
      </c>
      <c r="D66" s="35">
        <f t="shared" si="7"/>
        <v>320.942</v>
      </c>
      <c r="E66" s="35">
        <v>431.988</v>
      </c>
      <c r="F66" s="35">
        <f t="shared" si="8"/>
        <v>582.4</v>
      </c>
      <c r="G66" s="35">
        <f t="shared" si="8"/>
        <v>588.891</v>
      </c>
      <c r="H66" s="16">
        <f t="shared" si="5"/>
        <v>0.01114526098901103</v>
      </c>
      <c r="I66" s="16">
        <f>G66/E66-1</f>
        <v>0.3632114780966138</v>
      </c>
      <c r="J66" s="10"/>
      <c r="K66" s="126"/>
      <c r="L66" s="99"/>
      <c r="M66" s="99"/>
      <c r="N66" s="10"/>
      <c r="O66" s="10"/>
      <c r="P66" s="10"/>
      <c r="Q66" s="10"/>
      <c r="R66" s="10"/>
    </row>
    <row r="67" spans="2:19" ht="12" customHeight="1">
      <c r="B67" s="102" t="e">
        <f>+(#REF!+#REF!+#REF!+#REF!)=(#REF!+#REF!+#REF!+#REF!+#REF!+#REF!+#REF!+#REF!)</f>
        <v>#REF!</v>
      </c>
      <c r="C67" s="102" t="e">
        <f>+(#REF!+#REF!+#REF!+#REF!)=(#REF!+#REF!+#REF!+#REF!+#REF!+#REF!+#REF!+#REF!)</f>
        <v>#REF!</v>
      </c>
      <c r="D67" s="102" t="e">
        <f>+(#REF!+#REF!+#REF!+#REF!)=(#REF!+#REF!+#REF!+#REF!+#REF!+#REF!+#REF!+#REF!)</f>
        <v>#REF!</v>
      </c>
      <c r="E67" s="109" t="b">
        <f>+(B55+B56+B57+B58)=(B59+B60+B61+B62+B63+B64+B65+B66)</f>
        <v>1</v>
      </c>
      <c r="F67" s="102" t="e">
        <f>+(#REF!+#REF!+#REF!+#REF!)=(#REF!+#REF!+#REF!+#REF!+#REF!+#REF!+#REF!+#REF!)</f>
        <v>#REF!</v>
      </c>
      <c r="G67" s="102"/>
      <c r="H67" s="102" t="b">
        <f>+(E55+E56+E57+E58)=(E59+E60+E61+E62+E63+E64+E65+E66)</f>
        <v>1</v>
      </c>
      <c r="I67" s="109"/>
      <c r="J67"/>
      <c r="K67" s="10"/>
      <c r="L67" s="126"/>
      <c r="M67" s="99"/>
      <c r="N67" s="79"/>
      <c r="O67" s="10"/>
      <c r="P67" s="10"/>
      <c r="Q67" s="10"/>
      <c r="R67" s="10"/>
      <c r="S67" s="10"/>
    </row>
    <row r="68" spans="5:8" ht="12.75">
      <c r="E68" s="109"/>
      <c r="F68" s="109"/>
      <c r="G68" s="109"/>
      <c r="H68" s="109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2010-05-12T09:20:50Z</cp:lastPrinted>
  <dcterms:created xsi:type="dcterms:W3CDTF">2008-11-05T07:26:31Z</dcterms:created>
  <dcterms:modified xsi:type="dcterms:W3CDTF">2010-05-12T10:58:49Z</dcterms:modified>
  <cp:category/>
  <cp:version/>
  <cp:contentType/>
  <cp:contentStatus/>
</cp:coreProperties>
</file>