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808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'Макро-экон'!$A$1:$N$40</definedName>
    <definedName name="_xlnm.Print_Area" localSheetId="1">'Операции НБКР'!$A$32:$H$60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<sst xmlns="http://schemas.openxmlformats.org/spreadsheetml/2006/main" count="546" uniqueCount="117">
  <si>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</si>
  <si>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</si>
  <si>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</si>
  <si>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</si>
  <si>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</si>
  <si>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</si>
  <si>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</si>
  <si>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</si>
  <si>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</si>
  <si>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</si>
  <si>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</si>
  <si>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</si>
  <si>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</si>
  <si>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</si>
  <si>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</si>
  <si>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</si>
  <si>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</si>
  <si>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</si>
  <si>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</si>
  <si>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</si>
  <si>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</si>
  <si>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</si>
  <si>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</si>
  <si>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</si>
  <si>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</si>
  <si>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</si>
  <si>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</si>
  <si>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</si>
  <si>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</si>
  <si>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</si>
  <si>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</si>
  <si>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</si>
  <si>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</si>
  <si>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</si>
  <si>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</si>
  <si>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</si>
  <si>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</si>
  <si>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</si>
  <si>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</si>
  <si>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</si>
  <si>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</si>
  <si>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</si>
  <si>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</si>
  <si>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</si>
  <si>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</si>
  <si>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</si>
  <si>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</si>
  <si>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</si>
  <si>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</si>
  <si>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</si>
  <si>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</si>
  <si>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</si>
  <si>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</si>
  <si>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</si>
  <si>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</si>
  <si>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</si>
  <si>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</si>
  <si>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</si>
  <si>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</si>
  <si>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</si>
  <si>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</si>
  <si>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</si>
  <si>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</si>
  <si>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</si>
  <si>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</si>
  <si>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</si>
  <si>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</si>
  <si>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</si>
  <si>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</si>
  <si>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</si>
  <si>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</si>
  <si>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</si>
  <si>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</si>
  <si>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</si>
  <si>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</si>
  <si>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</si>
  <si>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</si>
  <si>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</si>
  <si>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</si>
  <si>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</si>
  <si>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</si>
  <si>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</si>
  <si>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</si>
  <si>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</si>
  <si>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</si>
  <si>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</si>
  <si>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</si>
  <si>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</si>
  <si>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</si>
  <si>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</si>
  <si>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</si>
  <si>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</si>
  <si>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</si>
  <si>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</si>
  <si>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</si>
  <si>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</si>
  <si>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</si>
  <si>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</si>
  <si>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</si>
  <si>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</si>
  <si>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</si>
  <si>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</si>
  <si>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</si>
  <si>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</si>
  <si>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</si>
  <si>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</si>
  <si>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</si>
  <si>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</si>
  <si>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</si>
  <si>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янв.-окт.11</t>
  </si>
  <si>
    <t>Официальный курс доллара США к сому (сом/долл.)</t>
  </si>
  <si>
    <t>Ноябрь 2012</t>
  </si>
  <si>
    <t>янв.-ноя.12</t>
  </si>
  <si>
    <t>янв.-ноя.11</t>
  </si>
  <si>
    <t>янв.- ноя.12</t>
  </si>
  <si>
    <t>янв.-ноя. 11</t>
  </si>
  <si>
    <t>янв.-ноя.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</si>
</sst>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108936"/>
        <c:axId val="6653833"/>
      </c:lineChart>
      <c:catAx>
        <c:axId val="2310893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3833"/>
        <c:crosses val="autoZero"/>
        <c:auto val="0"/>
        <c:lblOffset val="100"/>
        <c:tickLblSkip val="1"/>
        <c:noMultiLvlLbl val="0"/>
      </c:catAx>
      <c:valAx>
        <c:axId val="665383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254924"/>
        <c:axId val="6118545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3798166"/>
        <c:axId val="57074631"/>
      </c:lineChart>
      <c:catAx>
        <c:axId val="142549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85453"/>
        <c:crosses val="autoZero"/>
        <c:auto val="0"/>
        <c:lblOffset val="100"/>
        <c:tickLblSkip val="5"/>
        <c:noMultiLvlLbl val="0"/>
      </c:catAx>
      <c:valAx>
        <c:axId val="6118545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54924"/>
        <c:crossesAt val="1"/>
        <c:crossBetween val="between"/>
        <c:dispUnits/>
        <c:majorUnit val="2000"/>
        <c:minorUnit val="100"/>
      </c:valAx>
      <c:catAx>
        <c:axId val="13798166"/>
        <c:scaling>
          <c:orientation val="minMax"/>
        </c:scaling>
        <c:axPos val="b"/>
        <c:delete val="1"/>
        <c:majorTickMark val="out"/>
        <c:minorTickMark val="none"/>
        <c:tickLblPos val="nextTo"/>
        <c:crossAx val="57074631"/>
        <c:crossesAt val="39"/>
        <c:auto val="0"/>
        <c:lblOffset val="100"/>
        <c:tickLblSkip val="1"/>
        <c:noMultiLvlLbl val="0"/>
      </c:catAx>
      <c:valAx>
        <c:axId val="57074631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981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909632"/>
        <c:axId val="59642369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09632"/>
        <c:axId val="59642369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19274"/>
        <c:axId val="66302555"/>
      </c:line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2369"/>
        <c:crosses val="autoZero"/>
        <c:auto val="0"/>
        <c:lblOffset val="100"/>
        <c:tickLblSkip val="1"/>
        <c:noMultiLvlLbl val="0"/>
      </c:catAx>
      <c:valAx>
        <c:axId val="5964236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9632"/>
        <c:crossesAt val="1"/>
        <c:crossBetween val="between"/>
        <c:dispUnits/>
        <c:majorUnit val="1"/>
      </c:valAx>
      <c:catAx>
        <c:axId val="67019274"/>
        <c:scaling>
          <c:orientation val="minMax"/>
        </c:scaling>
        <c:axPos val="b"/>
        <c:delete val="1"/>
        <c:majorTickMark val="out"/>
        <c:minorTickMark val="none"/>
        <c:tickLblPos val="nextTo"/>
        <c:crossAx val="66302555"/>
        <c:crosses val="autoZero"/>
        <c:auto val="0"/>
        <c:lblOffset val="100"/>
        <c:tickLblSkip val="1"/>
        <c:noMultiLvlLbl val="0"/>
      </c:catAx>
      <c:valAx>
        <c:axId val="6630255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1927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852084"/>
        <c:axId val="179784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52084"/>
        <c:axId val="1797845"/>
      </c:lineChart>
      <c:catAx>
        <c:axId val="598520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7845"/>
        <c:crosses val="autoZero"/>
        <c:auto val="1"/>
        <c:lblOffset val="100"/>
        <c:tickLblSkip val="1"/>
        <c:noMultiLvlLbl val="0"/>
      </c:catAx>
      <c:valAx>
        <c:axId val="17978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520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9884498"/>
        <c:axId val="208957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84498"/>
        <c:axId val="2089571"/>
      </c:lineChart>
      <c:catAx>
        <c:axId val="598844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571"/>
        <c:crosses val="autoZero"/>
        <c:auto val="1"/>
        <c:lblOffset val="100"/>
        <c:tickLblSkip val="1"/>
        <c:noMultiLvlLbl val="0"/>
      </c:catAx>
      <c:valAx>
        <c:axId val="20895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844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806140"/>
        <c:axId val="35037533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902342"/>
        <c:axId val="19467895"/>
      </c:lineChart>
      <c:catAx>
        <c:axId val="1880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7533"/>
        <c:crosses val="autoZero"/>
        <c:auto val="1"/>
        <c:lblOffset val="100"/>
        <c:tickLblSkip val="1"/>
        <c:noMultiLvlLbl val="0"/>
      </c:catAx>
      <c:valAx>
        <c:axId val="3503753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06140"/>
        <c:crossesAt val="1"/>
        <c:crossBetween val="between"/>
        <c:dispUnits/>
        <c:majorUnit val="400"/>
      </c:valAx>
      <c:catAx>
        <c:axId val="46902342"/>
        <c:scaling>
          <c:orientation val="minMax"/>
        </c:scaling>
        <c:axPos val="b"/>
        <c:delete val="1"/>
        <c:majorTickMark val="out"/>
        <c:minorTickMark val="none"/>
        <c:tickLblPos val="nextTo"/>
        <c:crossAx val="19467895"/>
        <c:crosses val="autoZero"/>
        <c:auto val="1"/>
        <c:lblOffset val="100"/>
        <c:tickLblSkip val="1"/>
        <c:noMultiLvlLbl val="0"/>
      </c:catAx>
      <c:valAx>
        <c:axId val="1946789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0234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993328"/>
        <c:axId val="333956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993328"/>
        <c:axId val="33395633"/>
      </c:lineChart>
      <c:catAx>
        <c:axId val="409933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95633"/>
        <c:crosses val="autoZero"/>
        <c:auto val="1"/>
        <c:lblOffset val="100"/>
        <c:tickLblSkip val="1"/>
        <c:noMultiLvlLbl val="0"/>
      </c:catAx>
      <c:valAx>
        <c:axId val="333956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933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125242"/>
        <c:axId val="206917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1723"/>
        <c:crosses val="autoZero"/>
        <c:auto val="1"/>
        <c:lblOffset val="100"/>
        <c:tickLblSkip val="1"/>
        <c:noMultiLvlLbl val="0"/>
      </c:catAx>
      <c:valAx>
        <c:axId val="20691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252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007780"/>
        <c:axId val="654168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16837"/>
        <c:crosses val="autoZero"/>
        <c:auto val="1"/>
        <c:lblOffset val="100"/>
        <c:tickLblSkip val="1"/>
        <c:noMultiLvlLbl val="0"/>
      </c:catAx>
      <c:valAx>
        <c:axId val="654168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880622"/>
        <c:axId val="642724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72415"/>
        <c:crosses val="autoZero"/>
        <c:auto val="1"/>
        <c:lblOffset val="100"/>
        <c:tickLblSkip val="1"/>
        <c:noMultiLvlLbl val="0"/>
      </c:catAx>
      <c:valAx>
        <c:axId val="642724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806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1580824"/>
        <c:axId val="3868309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83097"/>
        <c:crosses val="autoZero"/>
        <c:auto val="1"/>
        <c:lblOffset val="100"/>
        <c:tickLblSkip val="1"/>
        <c:noMultiLvlLbl val="0"/>
      </c:catAx>
      <c:valAx>
        <c:axId val="386830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5808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23123"/>
        <c:crosses val="autoZero"/>
        <c:auto val="0"/>
        <c:lblOffset val="100"/>
        <c:tickLblSkip val="1"/>
        <c:noMultiLvlLbl val="0"/>
      </c:catAx>
      <c:valAx>
        <c:axId val="4632312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0355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731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" sqref="A10"/>
    </sheetView>
  </sheetViews>
  <sheetFormatPr defaultColWidth="8.00390625" defaultRowHeight="12.75"/>
  <cols>
    <col min="1" max="1" width="24.625" style="19" customWidth="1"/>
    <col min="2" max="5" width="10.625" style="19" customWidth="1"/>
    <col min="6" max="8" width="10.625" style="20" customWidth="1"/>
    <col min="9" max="9" width="10.625" style="21" customWidth="1"/>
    <col min="10" max="18" width="10.625" style="19" customWidth="1"/>
    <col min="19" max="22" width="9.625" style="19" customWidth="1"/>
    <col min="23" max="24" width="8.50390625" style="19" bestFit="1" customWidth="1"/>
    <col min="25" max="16384" width="8.00390625" style="19" customWidth="1"/>
  </cols>
  <sheetData>
    <row r="1" spans="1:22" ht="15">
      <c r="A1" s="143" t="s">
        <v>18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52"/>
      <c r="P1" s="52"/>
      <c r="Q1" s="52"/>
      <c r="R1" s="52"/>
      <c r="S1" s="52"/>
      <c r="T1" s="52"/>
      <c r="U1" s="52"/>
      <c r="V1" s="52"/>
    </row>
    <row r="2" spans="1:22" ht="15">
      <c r="A2" s="144" t="s">
        <v>111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87"/>
      <c r="P2" s="87"/>
      <c r="Q2" s="87"/>
      <c r="R2" s="87"/>
      <c r="S2" s="87"/>
      <c r="T2" s="87"/>
      <c r="U2" s="87"/>
      <c r="V2" s="87"/>
    </row>
    <row r="3" spans="1:22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spans="1:4" ht="15" customHeight="1">
      <c r="A4" s="41" t="s">
        <v>91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4" s="27" customFormat="1" ht="26.25" customHeight="1">
      <c r="A6" s="53"/>
      <c r="B6" s="54" t="s">
        <v>101</v>
      </c>
      <c r="C6" s="54" t="s">
        <v>108</v>
      </c>
      <c r="D6" s="54">
        <v>40909</v>
      </c>
      <c r="E6" s="54">
        <v>40940</v>
      </c>
      <c r="F6" s="54">
        <v>40969</v>
      </c>
      <c r="G6" s="54">
        <v>41000</v>
      </c>
      <c r="H6" s="54">
        <v>41030</v>
      </c>
      <c r="I6" s="54">
        <v>41061</v>
      </c>
      <c r="J6" s="54">
        <v>41091</v>
      </c>
      <c r="K6" s="54">
        <v>41122</v>
      </c>
      <c r="L6" s="54">
        <v>41153</v>
      </c>
      <c r="M6" s="54">
        <v>41183</v>
      </c>
      <c r="N6" s="54">
        <v>41214</v>
      </c>
    </row>
    <row r="7" spans="1:14" ht="26.25" customHeight="1">
      <c r="A7" s="29" t="s">
        <v>84</v>
      </c>
      <c r="B7" s="110">
        <v>-0.5</v>
      </c>
      <c r="C7" s="110">
        <v>5.7</v>
      </c>
      <c r="D7" s="110">
        <v>-12.5</v>
      </c>
      <c r="E7" s="110">
        <v>-10.5</v>
      </c>
      <c r="F7" s="110">
        <v>-6.8</v>
      </c>
      <c r="G7" s="110">
        <v>-6.8</v>
      </c>
      <c r="H7" s="110">
        <v>-6.4</v>
      </c>
      <c r="I7" s="110">
        <f>94.4-100</f>
        <v>-5.599999999999994</v>
      </c>
      <c r="J7" s="110">
        <v>-5</v>
      </c>
      <c r="K7" s="110">
        <f>95.4-100</f>
        <v>-4.599999999999994</v>
      </c>
      <c r="L7" s="110">
        <v>-4.6</v>
      </c>
      <c r="M7" s="110">
        <f>95.7-100</f>
        <v>-4.299999999999997</v>
      </c>
      <c r="N7" s="110">
        <v>-2.4</v>
      </c>
    </row>
    <row r="8" spans="1:14" ht="26.25" customHeight="1">
      <c r="A8" s="29" t="s">
        <v>85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>
        <v>101.3</v>
      </c>
      <c r="I8" s="72">
        <v>100.9</v>
      </c>
      <c r="J8" s="72">
        <v>101.1</v>
      </c>
      <c r="K8" s="72">
        <v>102</v>
      </c>
      <c r="L8" s="72">
        <v>103.1</v>
      </c>
      <c r="M8" s="72">
        <v>105</v>
      </c>
      <c r="N8" s="72">
        <v>105.9</v>
      </c>
    </row>
    <row r="9" spans="1:14" ht="26.25" customHeight="1">
      <c r="A9" s="29" t="s">
        <v>86</v>
      </c>
      <c r="B9" s="73" t="s">
        <v>1</v>
      </c>
      <c r="C9" s="73" t="s">
        <v>1</v>
      </c>
      <c r="D9" s="73">
        <v>100.7966558735278</v>
      </c>
      <c r="E9" s="72">
        <v>100.02790338230324</v>
      </c>
      <c r="F9" s="72">
        <v>100.02392047816863</v>
      </c>
      <c r="G9" s="72">
        <v>99.76369843746839</v>
      </c>
      <c r="H9" s="72">
        <v>100.69616213323869</v>
      </c>
      <c r="I9" s="72">
        <v>99.6</v>
      </c>
      <c r="J9" s="72">
        <v>100.14848440586768</v>
      </c>
      <c r="K9" s="72">
        <v>100.94</v>
      </c>
      <c r="L9" s="72">
        <v>101.1</v>
      </c>
      <c r="M9" s="72">
        <v>101.87</v>
      </c>
      <c r="N9" s="72">
        <v>100.81</v>
      </c>
    </row>
    <row r="10" spans="1:14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>
        <v>8.04</v>
      </c>
      <c r="I10" s="72">
        <v>6.77</v>
      </c>
      <c r="J10" s="72">
        <v>5.69</v>
      </c>
      <c r="K10" s="72">
        <v>4.89</v>
      </c>
      <c r="L10" s="72">
        <v>4.25</v>
      </c>
      <c r="M10" s="72">
        <v>3.78</v>
      </c>
      <c r="N10" s="72">
        <v>3.16</v>
      </c>
    </row>
    <row r="11" spans="1:14" ht="26.25" customHeight="1">
      <c r="A11" s="29" t="s">
        <v>9</v>
      </c>
      <c r="B11" s="112">
        <v>47.0992</v>
      </c>
      <c r="C11" s="112">
        <v>46.4847</v>
      </c>
      <c r="D11" s="112">
        <v>46.7757</v>
      </c>
      <c r="E11" s="112">
        <v>46.49</v>
      </c>
      <c r="F11" s="111">
        <v>46.8275</v>
      </c>
      <c r="G11" s="111">
        <v>46.8494</v>
      </c>
      <c r="H11" s="111">
        <v>46.9352</v>
      </c>
      <c r="I11" s="111">
        <v>47.2445</v>
      </c>
      <c r="J11" s="111">
        <v>47.1487</v>
      </c>
      <c r="K11" s="111">
        <v>46.0743</v>
      </c>
      <c r="L11" s="111">
        <v>47.1484</v>
      </c>
      <c r="M11" s="111">
        <v>47.1354</v>
      </c>
      <c r="N11" s="111">
        <v>47.2578</v>
      </c>
    </row>
    <row r="12" spans="1:14" s="25" customFormat="1" ht="26.25" customHeight="1">
      <c r="A12" s="29" t="s">
        <v>87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3">
        <f>F11/C11*100-100</f>
        <v>0.7374469449087542</v>
      </c>
      <c r="G12" s="113">
        <f>G11/C11*100-100</f>
        <v>0.7845592205607517</v>
      </c>
      <c r="H12" s="113">
        <f>H11/C11*100-100</f>
        <v>0.9691360813343124</v>
      </c>
      <c r="I12" s="113">
        <f>I11/C11*100-100</f>
        <v>1.6345163032137577</v>
      </c>
      <c r="J12" s="113">
        <f>J11/C11*100-100</f>
        <v>1.4284269878045848</v>
      </c>
      <c r="K12" s="113">
        <f>K11/C11*100-100</f>
        <v>-0.882871138245477</v>
      </c>
      <c r="L12" s="113">
        <f>L11/C11*100-100</f>
        <v>1.427781614165525</v>
      </c>
      <c r="M12" s="113">
        <f>M11/C11*100-100</f>
        <v>1.3998154231392306</v>
      </c>
      <c r="N12" s="113">
        <f>N11/C11*100-100</f>
        <v>1.6631278678791261</v>
      </c>
    </row>
    <row r="13" spans="1:14" s="25" customFormat="1" ht="26.25" customHeight="1">
      <c r="A13" s="29" t="s">
        <v>88</v>
      </c>
      <c r="B13" s="113" t="s">
        <v>1</v>
      </c>
      <c r="C13" s="113" t="s">
        <v>1</v>
      </c>
      <c r="D13" s="113">
        <f aca="true" t="shared" si="0" ref="D13:J13">D11/C11*100-100</f>
        <v>0.6260124298963063</v>
      </c>
      <c r="E13" s="113">
        <f t="shared" si="0"/>
        <v>-0.6107872249907444</v>
      </c>
      <c r="F13" s="113">
        <f t="shared" si="0"/>
        <v>0.7259625725962451</v>
      </c>
      <c r="G13" s="113">
        <f t="shared" si="0"/>
        <v>0.04676739095617677</v>
      </c>
      <c r="H13" s="113">
        <f t="shared" si="0"/>
        <v>0.18314001886896847</v>
      </c>
      <c r="I13" s="113">
        <f t="shared" si="0"/>
        <v>0.6589936763878654</v>
      </c>
      <c r="J13" s="113">
        <f t="shared" si="0"/>
        <v>-0.2027749261818883</v>
      </c>
      <c r="K13" s="113">
        <f>K11/J11*100-100</f>
        <v>-2.2787478763995495</v>
      </c>
      <c r="L13" s="113">
        <f>L11/K11*100-100</f>
        <v>2.331234549412571</v>
      </c>
      <c r="M13" s="113">
        <f>M11/L11*100-100</f>
        <v>-0.02757251571634356</v>
      </c>
      <c r="N13" s="113">
        <f>N11/M11*100-100</f>
        <v>0.25967743988594805</v>
      </c>
    </row>
    <row r="14" spans="1:22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N14" s="26"/>
      <c r="O14" s="26"/>
      <c r="P14" s="26"/>
      <c r="Q14" s="26"/>
      <c r="R14" s="26"/>
      <c r="S14" s="26"/>
      <c r="T14" s="26"/>
      <c r="U14" s="26"/>
      <c r="V14" s="26"/>
    </row>
    <row r="15" spans="1:25" s="25" customFormat="1" ht="15" customHeight="1">
      <c r="A15" s="41" t="s">
        <v>89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89"/>
      <c r="X15" s="89"/>
      <c r="Y15" s="89"/>
    </row>
    <row r="16" spans="1:22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</row>
    <row r="17" spans="1:20" s="25" customFormat="1" ht="20.25">
      <c r="A17" s="55"/>
      <c r="B17" s="58" t="s">
        <v>101</v>
      </c>
      <c r="C17" s="54">
        <v>40817</v>
      </c>
      <c r="D17" s="54">
        <v>40848</v>
      </c>
      <c r="E17" s="58" t="s">
        <v>108</v>
      </c>
      <c r="F17" s="54">
        <v>41183</v>
      </c>
      <c r="G17" s="54">
        <v>41214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 s="25" customFormat="1" ht="13.5" customHeight="1">
      <c r="A18" s="29" t="s">
        <v>4</v>
      </c>
      <c r="B18" s="73">
        <v>43290.2962</v>
      </c>
      <c r="C18" s="73">
        <v>47435.3902</v>
      </c>
      <c r="D18" s="73">
        <v>45872.7718</v>
      </c>
      <c r="E18" s="73">
        <v>49866.9363</v>
      </c>
      <c r="F18" s="73">
        <v>53404.035</v>
      </c>
      <c r="G18" s="73">
        <v>53145.4856</v>
      </c>
      <c r="H18" s="76">
        <f>G18-F18</f>
        <v>-258.5494000000035</v>
      </c>
      <c r="I18" s="76">
        <f>G18-E18</f>
        <v>3278.5492999999988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82</v>
      </c>
      <c r="B19" s="73">
        <v>48597.3006</v>
      </c>
      <c r="C19" s="73">
        <v>51788.6006</v>
      </c>
      <c r="D19" s="73">
        <v>50271.2647</v>
      </c>
      <c r="E19" s="73">
        <v>54803.2258</v>
      </c>
      <c r="F19" s="73">
        <v>60544.5301</v>
      </c>
      <c r="G19" s="73">
        <v>60394.2612</v>
      </c>
      <c r="H19" s="76">
        <f>G19-F19</f>
        <v>-150.26890000000276</v>
      </c>
      <c r="I19" s="76">
        <f>G19-E19</f>
        <v>5591.035400000001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5</v>
      </c>
      <c r="B20" s="73">
        <v>69206.98893299</v>
      </c>
      <c r="C20" s="73">
        <v>76477.34303536001</v>
      </c>
      <c r="D20" s="73">
        <v>76014.66441610001</v>
      </c>
      <c r="E20" s="73">
        <v>79527.79675902</v>
      </c>
      <c r="F20" s="73">
        <v>95004.83460749</v>
      </c>
      <c r="G20" s="73">
        <v>94813.13996263</v>
      </c>
      <c r="H20" s="76">
        <f>G20-F20</f>
        <v>-191.69464486000652</v>
      </c>
      <c r="I20" s="76">
        <f>G20-E20</f>
        <v>15285.343203609998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61" t="s">
        <v>6</v>
      </c>
      <c r="B21" s="102">
        <v>26.97872998891444</v>
      </c>
      <c r="C21" s="102">
        <v>26.175253568410117</v>
      </c>
      <c r="D21" s="102">
        <v>26.1172911660609</v>
      </c>
      <c r="E21" s="102">
        <v>26.536328288267796</v>
      </c>
      <c r="F21" s="102">
        <v>29.7678220279294</v>
      </c>
      <c r="G21" s="102">
        <v>29.817258564118454</v>
      </c>
      <c r="H21" s="94"/>
      <c r="I21" s="9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2" s="25" customFormat="1" ht="6" customHeight="1">
      <c r="A22" s="61"/>
      <c r="B22" s="102"/>
      <c r="C22" s="102"/>
      <c r="D22" s="102"/>
      <c r="E22" s="102"/>
      <c r="F22" s="102"/>
      <c r="G22" s="102"/>
      <c r="H22" s="102"/>
      <c r="I22" s="102"/>
      <c r="J22" s="99"/>
      <c r="K22" s="99"/>
      <c r="L22" s="99"/>
      <c r="M22" s="99"/>
      <c r="N22" s="99"/>
      <c r="O22" s="27"/>
      <c r="P22" s="27"/>
      <c r="Q22" s="27"/>
      <c r="R22" s="27"/>
      <c r="S22" s="27"/>
      <c r="T22" s="27"/>
      <c r="U22" s="27"/>
      <c r="V22" s="27"/>
    </row>
    <row r="23" spans="1:22" s="25" customFormat="1" ht="15" customHeight="1">
      <c r="A23" s="145" t="s">
        <v>83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27"/>
      <c r="P23" s="27"/>
      <c r="Q23" s="27"/>
      <c r="R23" s="27"/>
      <c r="S23" s="27"/>
      <c r="T23" s="27"/>
      <c r="U23" s="27"/>
      <c r="V23" s="27"/>
    </row>
    <row r="24" spans="5:9" ht="15.75" customHeight="1">
      <c r="E24" s="108"/>
      <c r="F24" s="107"/>
      <c r="G24" s="107"/>
      <c r="I24" s="116"/>
    </row>
    <row r="25" spans="1:8" s="36" customFormat="1" ht="15" customHeight="1">
      <c r="A25" s="35" t="s">
        <v>90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20" s="36" customFormat="1" ht="20.25">
      <c r="A27" s="55"/>
      <c r="B27" s="54" t="s">
        <v>101</v>
      </c>
      <c r="C27" s="54">
        <v>40817</v>
      </c>
      <c r="D27" s="54">
        <v>40848</v>
      </c>
      <c r="E27" s="54" t="s">
        <v>108</v>
      </c>
      <c r="F27" s="54">
        <v>41183</v>
      </c>
      <c r="G27" s="54">
        <v>41214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</row>
    <row r="28" spans="1:20" s="37" customFormat="1" ht="26.25" customHeight="1">
      <c r="A28" s="29" t="s">
        <v>25</v>
      </c>
      <c r="B28" s="98">
        <v>1718.87464639865</v>
      </c>
      <c r="C28" s="98">
        <v>1903.397864219718</v>
      </c>
      <c r="D28" s="98">
        <v>1787.9690842303135</v>
      </c>
      <c r="E28" s="98">
        <v>1834.50460655215</v>
      </c>
      <c r="F28" s="98">
        <v>1947.26042420929</v>
      </c>
      <c r="G28" s="98">
        <v>1972.49227197144</v>
      </c>
      <c r="H28" s="76">
        <f>G28-F28</f>
        <v>25.231847762149982</v>
      </c>
      <c r="I28" s="76">
        <f>G28-E28</f>
        <v>137.9876654192899</v>
      </c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</row>
    <row r="30" spans="1:2" s="2" customFormat="1" ht="15.75" customHeight="1">
      <c r="A30" s="42" t="s">
        <v>95</v>
      </c>
      <c r="B30" s="1"/>
    </row>
    <row r="31" spans="2:4" s="2" customFormat="1" ht="12.75" customHeight="1">
      <c r="B31" s="19"/>
      <c r="C31" s="19"/>
      <c r="D31" s="19"/>
    </row>
    <row r="32" spans="1:20" s="2" customFormat="1" ht="20.25">
      <c r="A32" s="60"/>
      <c r="B32" s="58" t="s">
        <v>101</v>
      </c>
      <c r="C32" s="54">
        <v>40817</v>
      </c>
      <c r="D32" s="54">
        <v>40848</v>
      </c>
      <c r="E32" s="58" t="s">
        <v>108</v>
      </c>
      <c r="F32" s="54">
        <v>41183</v>
      </c>
      <c r="G32" s="54">
        <v>41214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</row>
    <row r="33" spans="1:22" s="2" customFormat="1" ht="26.25" customHeight="1">
      <c r="A33" s="3" t="s">
        <v>110</v>
      </c>
      <c r="B33" s="109">
        <v>47.0992</v>
      </c>
      <c r="C33" s="109">
        <v>45.5976</v>
      </c>
      <c r="D33" s="109">
        <v>46.8308</v>
      </c>
      <c r="E33" s="109">
        <v>46.4847</v>
      </c>
      <c r="F33" s="109">
        <v>47.1354</v>
      </c>
      <c r="G33" s="109">
        <v>47.2578</v>
      </c>
      <c r="H33" s="115">
        <f>G33/F33-1</f>
        <v>0.002596774398859525</v>
      </c>
      <c r="I33" s="115">
        <f>G33/E33-1</f>
        <v>0.016631278678791217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54</v>
      </c>
      <c r="B34" s="109">
        <v>47.1244</v>
      </c>
      <c r="C34" s="109">
        <v>45.5652</v>
      </c>
      <c r="D34" s="109">
        <v>46.7077</v>
      </c>
      <c r="E34" s="109">
        <v>46.4847</v>
      </c>
      <c r="F34" s="109">
        <v>47.1513</v>
      </c>
      <c r="G34" s="109">
        <v>47.2857</v>
      </c>
      <c r="H34" s="115">
        <f>G34/F34-1</f>
        <v>0.002850398610430682</v>
      </c>
      <c r="I34" s="115">
        <f>G34/E34-1</f>
        <v>0.017231476163124704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55</v>
      </c>
      <c r="B35" s="109">
        <v>1.3377</v>
      </c>
      <c r="C35" s="109">
        <v>1.3856</v>
      </c>
      <c r="D35" s="109">
        <v>1.3441</v>
      </c>
      <c r="E35" s="109">
        <v>1.2945</v>
      </c>
      <c r="F35" s="109">
        <v>1.2958</v>
      </c>
      <c r="G35" s="109">
        <v>1.2984</v>
      </c>
      <c r="H35" s="115">
        <f>G35/F35-1</f>
        <v>0.0020064824818644134</v>
      </c>
      <c r="I35" s="115">
        <f>G35/E35-1</f>
        <v>0.0030127462340672206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49</v>
      </c>
      <c r="B36" s="109"/>
      <c r="C36" s="109"/>
      <c r="D36" s="109"/>
      <c r="E36" s="109"/>
      <c r="F36" s="109"/>
      <c r="G36" s="109"/>
      <c r="H36" s="115"/>
      <c r="I36" s="1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62" t="s">
        <v>50</v>
      </c>
      <c r="B37" s="109">
        <v>47.216142031924576</v>
      </c>
      <c r="C37" s="109">
        <v>45.5412</v>
      </c>
      <c r="D37" s="109">
        <v>46.8413</v>
      </c>
      <c r="E37" s="109">
        <v>46.697159628858174</v>
      </c>
      <c r="F37" s="109">
        <v>47.160685707622875</v>
      </c>
      <c r="G37" s="109">
        <v>47.264</v>
      </c>
      <c r="H37" s="115">
        <f>G37/F37-1</f>
        <v>0.0021906868152350434</v>
      </c>
      <c r="I37" s="115">
        <f>G37/E37-1</f>
        <v>0.012138647738898722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62" t="s">
        <v>51</v>
      </c>
      <c r="B38" s="109">
        <v>62.36941516819572</v>
      </c>
      <c r="C38" s="109">
        <v>64.2047</v>
      </c>
      <c r="D38" s="109">
        <v>62.7236</v>
      </c>
      <c r="E38" s="109">
        <v>59.8</v>
      </c>
      <c r="F38" s="109">
        <v>61.189937304905094</v>
      </c>
      <c r="G38" s="109">
        <v>61.374</v>
      </c>
      <c r="H38" s="115">
        <f>G38/F38-1</f>
        <v>0.0030080549711586357</v>
      </c>
      <c r="I38" s="115">
        <f>G38/E38-1</f>
        <v>0.026321070234113897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62" t="s">
        <v>52</v>
      </c>
      <c r="B39" s="109">
        <v>1.5242227325786626</v>
      </c>
      <c r="C39" s="109">
        <v>1.491</v>
      </c>
      <c r="D39" s="109">
        <v>1.4887</v>
      </c>
      <c r="E39" s="109">
        <v>1.435</v>
      </c>
      <c r="F39" s="109">
        <v>1.4983815232399849</v>
      </c>
      <c r="G39" s="109">
        <v>1.5208</v>
      </c>
      <c r="H39" s="115">
        <f>G39/F39-1</f>
        <v>0.01496179471803627</v>
      </c>
      <c r="I39" s="115">
        <f>G39/E39-1</f>
        <v>0.05979094076655045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62" t="s">
        <v>53</v>
      </c>
      <c r="B40" s="109">
        <v>0.31701147829690257</v>
      </c>
      <c r="C40" s="109">
        <v>0.3067</v>
      </c>
      <c r="D40" s="109">
        <v>0.3158</v>
      </c>
      <c r="E40" s="109">
        <v>0.308</v>
      </c>
      <c r="F40" s="109">
        <v>0.3120549304318317</v>
      </c>
      <c r="G40" s="109">
        <v>0.3132</v>
      </c>
      <c r="H40" s="115">
        <f>G40/F40-1</f>
        <v>0.003669448730015956</v>
      </c>
      <c r="I40" s="115">
        <f>G40/E40-1</f>
        <v>0.016883116883116722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N1"/>
    <mergeCell ref="A2:N2"/>
    <mergeCell ref="A23:N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G9" sqref="G9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93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113</v>
      </c>
      <c r="D3" s="54" t="s">
        <v>112</v>
      </c>
      <c r="E3" s="54">
        <v>41183</v>
      </c>
      <c r="F3" s="54">
        <v>41214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367.725</v>
      </c>
      <c r="D4" s="75">
        <f>D6+D7</f>
        <v>47.849999999999994</v>
      </c>
      <c r="E4" s="75">
        <f>E6+E7</f>
        <v>0</v>
      </c>
      <c r="F4" s="75">
        <f>F6+F7</f>
        <v>0</v>
      </c>
      <c r="G4" s="76">
        <f>F4-E4</f>
        <v>0</v>
      </c>
      <c r="H4" s="76">
        <f>D4-C4</f>
        <v>-319.875</v>
      </c>
      <c r="I4" s="75"/>
    </row>
    <row r="5" spans="1:10" ht="13.5" customHeight="1">
      <c r="A5" s="46" t="s">
        <v>81</v>
      </c>
      <c r="B5" s="72">
        <f>B6-B7</f>
        <v>-160.70000000000005</v>
      </c>
      <c r="C5" s="72">
        <f>C6-C7</f>
        <v>-138.85000000000002</v>
      </c>
      <c r="D5" s="72">
        <f>D6-D7</f>
        <v>-38.25</v>
      </c>
      <c r="E5" s="72">
        <f>E6-E7</f>
        <v>0</v>
      </c>
      <c r="F5" s="72">
        <f>F6-F7</f>
        <v>0</v>
      </c>
      <c r="G5" s="76">
        <f>F5-E5</f>
        <v>0</v>
      </c>
      <c r="H5" s="76">
        <f>D5-C5</f>
        <v>100.60000000000002</v>
      </c>
      <c r="I5" s="72"/>
      <c r="J5" s="101"/>
    </row>
    <row r="6" spans="1:9" ht="13.5" customHeight="1">
      <c r="A6" s="51" t="s">
        <v>23</v>
      </c>
      <c r="B6" s="73">
        <v>120.45</v>
      </c>
      <c r="C6" s="73">
        <v>112.7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-107.9</v>
      </c>
      <c r="I6" s="97"/>
    </row>
    <row r="7" spans="1:9" ht="13.5" customHeight="1">
      <c r="A7" s="51" t="s">
        <v>24</v>
      </c>
      <c r="B7" s="73">
        <v>281.15000000000003</v>
      </c>
      <c r="C7" s="73">
        <v>251.55</v>
      </c>
      <c r="D7" s="73">
        <v>43.05</v>
      </c>
      <c r="E7" s="73">
        <v>0</v>
      </c>
      <c r="F7" s="73">
        <v>0</v>
      </c>
      <c r="G7" s="76">
        <f>F7-E7</f>
        <v>0</v>
      </c>
      <c r="H7" s="76">
        <f>D7-C7</f>
        <v>-208.5</v>
      </c>
      <c r="I7" s="97"/>
    </row>
    <row r="8" spans="1:10" ht="13.5" customHeight="1">
      <c r="A8" s="46" t="s">
        <v>40</v>
      </c>
      <c r="B8" s="97">
        <v>3.475</v>
      </c>
      <c r="C8" s="97">
        <v>3.475</v>
      </c>
      <c r="D8" s="97" t="s">
        <v>1</v>
      </c>
      <c r="E8" s="97" t="s">
        <v>1</v>
      </c>
      <c r="F8" s="97" t="s">
        <v>1</v>
      </c>
      <c r="G8" s="97" t="s">
        <v>1</v>
      </c>
      <c r="H8" s="76">
        <f>-C8</f>
        <v>-3.475</v>
      </c>
      <c r="I8" s="97"/>
      <c r="J8" s="97"/>
    </row>
    <row r="9" spans="3:4" ht="15" customHeight="1">
      <c r="C9" s="78"/>
      <c r="D9" s="78"/>
    </row>
    <row r="10" spans="1:2" s="9" customFormat="1" ht="15" customHeight="1">
      <c r="A10" s="103" t="s">
        <v>92</v>
      </c>
      <c r="B10" s="104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108</v>
      </c>
      <c r="C12" s="54" t="s">
        <v>113</v>
      </c>
      <c r="D12" s="54" t="s">
        <v>114</v>
      </c>
      <c r="E12" s="54">
        <v>41183</v>
      </c>
      <c r="F12" s="54">
        <v>41214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+C14+C20+C22+C19+C18</f>
        <v>8427.259</v>
      </c>
      <c r="D13" s="75">
        <f>+D14+D20+D22+D19</f>
        <v>58343.755</v>
      </c>
      <c r="E13" s="75">
        <v>7343.545</v>
      </c>
      <c r="F13" s="75">
        <f>+F14+F20+F22+F19</f>
        <v>5921.61346153</v>
      </c>
      <c r="G13" s="76">
        <f>F13-E13</f>
        <v>-1421.9315384700003</v>
      </c>
      <c r="H13" s="76">
        <f>D13-C13</f>
        <v>49916.496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2094.059</v>
      </c>
      <c r="D14" s="73">
        <f>+D17</f>
        <v>6980.495</v>
      </c>
      <c r="E14" s="73">
        <v>499.658</v>
      </c>
      <c r="F14" s="73">
        <f>+F17</f>
        <v>399.99408153</v>
      </c>
      <c r="G14" s="76">
        <f>F14-E14</f>
        <v>-99.66391847</v>
      </c>
      <c r="H14" s="76">
        <f>D14-C14</f>
        <v>4886.436</v>
      </c>
      <c r="I14" s="94"/>
      <c r="J14" s="9"/>
    </row>
    <row r="15" spans="1:10" ht="12.75" customHeight="1">
      <c r="A15" s="51" t="s">
        <v>23</v>
      </c>
      <c r="B15" s="97" t="s">
        <v>1</v>
      </c>
      <c r="C15" s="97" t="s">
        <v>1</v>
      </c>
      <c r="D15" s="97" t="s">
        <v>1</v>
      </c>
      <c r="E15" s="73" t="s">
        <v>1</v>
      </c>
      <c r="F15" s="73" t="s">
        <v>1</v>
      </c>
      <c r="G15" s="135" t="s">
        <v>1</v>
      </c>
      <c r="H15" s="135" t="s">
        <v>1</v>
      </c>
      <c r="I15" s="94"/>
      <c r="J15" s="9"/>
    </row>
    <row r="16" spans="1:10" ht="23.25" customHeight="1">
      <c r="A16" s="117" t="s">
        <v>99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136" t="s">
        <v>1</v>
      </c>
      <c r="H16" s="136" t="s">
        <v>1</v>
      </c>
      <c r="I16" s="94"/>
      <c r="J16" s="9"/>
    </row>
    <row r="17" spans="1:10" ht="12.75" customHeight="1">
      <c r="A17" s="51" t="s">
        <v>24</v>
      </c>
      <c r="B17" s="73">
        <v>2278.516524</v>
      </c>
      <c r="C17" s="97">
        <v>2094.059</v>
      </c>
      <c r="D17" s="97">
        <v>6980.495</v>
      </c>
      <c r="E17" s="97">
        <v>499.658</v>
      </c>
      <c r="F17" s="97">
        <v>399.99408153</v>
      </c>
      <c r="G17" s="76">
        <f>F17-E17</f>
        <v>-99.66391847</v>
      </c>
      <c r="H17" s="76">
        <f>D17-C17</f>
        <v>4886.436</v>
      </c>
      <c r="I17" s="94"/>
      <c r="J17" s="9"/>
    </row>
    <row r="18" spans="1:10" ht="12.75" customHeight="1">
      <c r="A18" s="119" t="s">
        <v>107</v>
      </c>
      <c r="B18" s="73">
        <v>870</v>
      </c>
      <c r="C18" s="97">
        <v>870</v>
      </c>
      <c r="D18" s="97" t="s">
        <v>1</v>
      </c>
      <c r="E18" s="97" t="s">
        <v>1</v>
      </c>
      <c r="F18" s="97" t="s">
        <v>1</v>
      </c>
      <c r="G18" s="75" t="s">
        <v>1</v>
      </c>
      <c r="H18" s="75">
        <f>-C18</f>
        <v>-870</v>
      </c>
      <c r="I18" s="94"/>
      <c r="J18" s="9"/>
    </row>
    <row r="19" spans="1:10" ht="12.75" customHeight="1">
      <c r="A19" s="46" t="s">
        <v>105</v>
      </c>
      <c r="B19" s="73">
        <v>129</v>
      </c>
      <c r="C19" s="97">
        <v>129</v>
      </c>
      <c r="D19" s="97">
        <v>540</v>
      </c>
      <c r="E19" s="97">
        <v>50</v>
      </c>
      <c r="F19" s="97">
        <v>50</v>
      </c>
      <c r="G19" s="75">
        <f>+F19-E19</f>
        <v>0</v>
      </c>
      <c r="H19" s="75">
        <f>+D19-C19</f>
        <v>411</v>
      </c>
      <c r="I19" s="94"/>
      <c r="J19" s="9"/>
    </row>
    <row r="20" spans="1:10" ht="12.75" customHeight="1">
      <c r="A20" s="46" t="s">
        <v>41</v>
      </c>
      <c r="B20" s="73">
        <v>4050.7</v>
      </c>
      <c r="C20" s="97">
        <v>3836.5</v>
      </c>
      <c r="D20" s="97">
        <v>4372.2</v>
      </c>
      <c r="E20" s="97">
        <v>1378.7</v>
      </c>
      <c r="F20" s="97">
        <v>1709</v>
      </c>
      <c r="G20" s="76">
        <f>F20-E20</f>
        <v>330.29999999999995</v>
      </c>
      <c r="H20" s="76">
        <f>D20-C20</f>
        <v>535.6999999999998</v>
      </c>
      <c r="I20" s="74"/>
      <c r="J20" s="11"/>
    </row>
    <row r="21" spans="1:10" s="9" customFormat="1" ht="27" customHeight="1">
      <c r="A21" s="118" t="s">
        <v>103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104</v>
      </c>
      <c r="B22" s="73">
        <v>1544.2164</v>
      </c>
      <c r="C22" s="97">
        <v>1497.7</v>
      </c>
      <c r="D22" s="97">
        <v>46451.06</v>
      </c>
      <c r="E22" s="73">
        <v>5415.187</v>
      </c>
      <c r="F22" s="73">
        <v>3762.61938</v>
      </c>
      <c r="G22" s="76">
        <f>+F22-E22</f>
        <v>-1652.5676199999998</v>
      </c>
      <c r="H22" s="76">
        <f>+D22-C22</f>
        <v>44953.36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06"/>
      <c r="J23" s="11"/>
    </row>
    <row r="24" spans="1:10" ht="26.25" customHeight="1">
      <c r="A24" s="46" t="s">
        <v>72</v>
      </c>
      <c r="B24" s="31">
        <v>13.61</v>
      </c>
      <c r="C24" s="31">
        <v>13.59</v>
      </c>
      <c r="D24" s="31">
        <v>3.16</v>
      </c>
      <c r="E24" s="31">
        <v>3.78</v>
      </c>
      <c r="F24" s="31">
        <v>3.16</v>
      </c>
      <c r="G24" s="76">
        <f>F24-E24</f>
        <v>-0.6199999999999997</v>
      </c>
      <c r="H24" s="76">
        <f>D24-C24</f>
        <v>-10.43</v>
      </c>
      <c r="I24" s="106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11.26</v>
      </c>
      <c r="D26" s="31">
        <v>7.99</v>
      </c>
      <c r="E26" s="31">
        <v>4.12</v>
      </c>
      <c r="F26" s="31">
        <v>3.085952177660462</v>
      </c>
      <c r="G26" s="76">
        <f>F26-E26</f>
        <v>-1.034047822339538</v>
      </c>
      <c r="H26" s="76">
        <f>D26-C26</f>
        <v>-3.2699999999999996</v>
      </c>
      <c r="I26" s="32"/>
      <c r="J26" s="11"/>
    </row>
    <row r="27" spans="1:13" ht="12.75" customHeight="1">
      <c r="A27" s="46" t="s">
        <v>106</v>
      </c>
      <c r="B27" s="31">
        <v>10.44</v>
      </c>
      <c r="C27" s="31">
        <v>10.02</v>
      </c>
      <c r="D27" s="31" t="s">
        <v>1</v>
      </c>
      <c r="E27" s="31" t="s">
        <v>1</v>
      </c>
      <c r="F27" s="31" t="s">
        <v>1</v>
      </c>
      <c r="G27" s="71" t="s">
        <v>1</v>
      </c>
      <c r="H27" s="76">
        <f>-C27</f>
        <v>-10.02</v>
      </c>
      <c r="I27" s="32"/>
      <c r="J27" s="11"/>
      <c r="M27" s="78"/>
    </row>
    <row r="28" spans="1:10" ht="26.25" customHeight="1">
      <c r="A28" s="46" t="s">
        <v>73</v>
      </c>
      <c r="B28" s="31">
        <f>+B24*1.2</f>
        <v>16.331999999999997</v>
      </c>
      <c r="C28" s="31">
        <f>+C24*1.2</f>
        <v>16.308</v>
      </c>
      <c r="D28" s="31">
        <f>+D24*1.2</f>
        <v>3.792</v>
      </c>
      <c r="E28" s="31">
        <v>4.536</v>
      </c>
      <c r="F28" s="31">
        <f>+F24*1.2</f>
        <v>3.792</v>
      </c>
      <c r="G28" s="76">
        <f>F28-E28</f>
        <v>-0.7439999999999998</v>
      </c>
      <c r="H28" s="76">
        <f>D28-C28</f>
        <v>-12.516</v>
      </c>
      <c r="I28" s="32"/>
      <c r="J28" s="11"/>
    </row>
    <row r="29" spans="1:10" ht="27" customHeight="1">
      <c r="A29" s="46" t="s">
        <v>103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100</v>
      </c>
      <c r="E30" s="9"/>
    </row>
    <row r="31" ht="15" customHeight="1"/>
    <row r="32" spans="1:2" ht="15" customHeight="1">
      <c r="A32" s="42" t="s">
        <v>94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108</v>
      </c>
      <c r="C34" s="54" t="s">
        <v>113</v>
      </c>
      <c r="D34" s="54" t="s">
        <v>114</v>
      </c>
      <c r="E34" s="54">
        <v>41183</v>
      </c>
      <c r="F34" s="54">
        <v>41214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0">
        <v>31100</v>
      </c>
      <c r="C35" s="130">
        <f>SUM(C36:C38)</f>
        <v>28950</v>
      </c>
      <c r="D35" s="130">
        <f>SUM(D36:D38)</f>
        <v>26450</v>
      </c>
      <c r="E35" s="130">
        <v>2350</v>
      </c>
      <c r="F35" s="130">
        <f>SUM(F36:F38)</f>
        <v>1900</v>
      </c>
      <c r="G35" s="76">
        <f>F35-E35</f>
        <v>-450</v>
      </c>
      <c r="H35" s="76">
        <f>D35-C35</f>
        <v>-2500</v>
      </c>
      <c r="I35" s="9"/>
    </row>
    <row r="36" spans="1:11" ht="12.75" customHeight="1">
      <c r="A36" s="50" t="s">
        <v>31</v>
      </c>
      <c r="B36" s="126">
        <v>5300</v>
      </c>
      <c r="C36" s="126">
        <v>5000</v>
      </c>
      <c r="D36" s="126">
        <v>1550</v>
      </c>
      <c r="E36" s="126" t="s">
        <v>1</v>
      </c>
      <c r="F36" s="126" t="s">
        <v>1</v>
      </c>
      <c r="G36" s="76" t="s">
        <v>1</v>
      </c>
      <c r="H36" s="76">
        <f aca="true" t="shared" si="0" ref="H36:H56">D36-C36</f>
        <v>-3450</v>
      </c>
      <c r="I36" s="9"/>
      <c r="K36" s="95"/>
    </row>
    <row r="37" spans="1:11" ht="12.75" customHeight="1">
      <c r="A37" s="50" t="s">
        <v>32</v>
      </c>
      <c r="B37" s="126">
        <v>9900</v>
      </c>
      <c r="C37" s="126">
        <v>9300</v>
      </c>
      <c r="D37" s="126">
        <v>2950</v>
      </c>
      <c r="E37" s="126" t="s">
        <v>1</v>
      </c>
      <c r="F37" s="126" t="s">
        <v>1</v>
      </c>
      <c r="G37" s="76" t="s">
        <v>1</v>
      </c>
      <c r="H37" s="76">
        <f t="shared" si="0"/>
        <v>-6350</v>
      </c>
      <c r="I37" s="9"/>
      <c r="K37" s="95"/>
    </row>
    <row r="38" spans="1:11" ht="12.75" customHeight="1">
      <c r="A38" s="50" t="s">
        <v>33</v>
      </c>
      <c r="B38" s="126">
        <v>15900</v>
      </c>
      <c r="C38" s="126">
        <v>14650</v>
      </c>
      <c r="D38" s="126">
        <v>21950</v>
      </c>
      <c r="E38" s="126">
        <v>2350</v>
      </c>
      <c r="F38" s="126">
        <v>1900</v>
      </c>
      <c r="G38" s="76">
        <f>F38-E38</f>
        <v>-450</v>
      </c>
      <c r="H38" s="76">
        <f t="shared" si="0"/>
        <v>7300</v>
      </c>
      <c r="I38" s="9"/>
      <c r="K38" s="95"/>
    </row>
    <row r="39" spans="1:11" ht="12.75" customHeight="1" hidden="1">
      <c r="A39" s="50" t="s">
        <v>34</v>
      </c>
      <c r="B39" s="137"/>
      <c r="C39" s="138"/>
      <c r="D39" s="139"/>
      <c r="E39" s="126"/>
      <c r="F39" s="126"/>
      <c r="G39" s="76">
        <f>F39-E39</f>
        <v>0</v>
      </c>
      <c r="H39" s="76">
        <f t="shared" si="0"/>
        <v>0</v>
      </c>
      <c r="I39" s="9"/>
      <c r="K39" s="95"/>
    </row>
    <row r="40" spans="1:11" ht="12.75" customHeight="1" hidden="1">
      <c r="A40" s="50" t="s">
        <v>35</v>
      </c>
      <c r="B40" s="137"/>
      <c r="C40" s="139"/>
      <c r="D40" s="139"/>
      <c r="E40" s="137"/>
      <c r="F40" s="137"/>
      <c r="G40" s="76">
        <f>F40-E40</f>
        <v>0</v>
      </c>
      <c r="H40" s="76">
        <f t="shared" si="0"/>
        <v>0</v>
      </c>
      <c r="I40" s="9"/>
      <c r="K40" s="95"/>
    </row>
    <row r="41" spans="1:11" ht="12.75" customHeight="1">
      <c r="A41" s="8" t="s">
        <v>12</v>
      </c>
      <c r="B41" s="130">
        <v>27529.03</v>
      </c>
      <c r="C41" s="130">
        <f>SUM(C42:C44)</f>
        <v>25042.32</v>
      </c>
      <c r="D41" s="130">
        <f>SUM(D42:D44)</f>
        <v>37420.380000000005</v>
      </c>
      <c r="E41" s="130">
        <v>5211.1</v>
      </c>
      <c r="F41" s="130">
        <f>SUM(F42:F44)</f>
        <v>3666.8</v>
      </c>
      <c r="G41" s="76">
        <f>F41-E41</f>
        <v>-1544.3000000000002</v>
      </c>
      <c r="H41" s="76">
        <f t="shared" si="0"/>
        <v>12378.060000000005</v>
      </c>
      <c r="I41" s="9"/>
      <c r="K41" s="95"/>
    </row>
    <row r="42" spans="1:11" ht="12.75" customHeight="1">
      <c r="A42" s="50" t="s">
        <v>31</v>
      </c>
      <c r="B42" s="126">
        <v>5590.05</v>
      </c>
      <c r="C42" s="126">
        <v>5280.75</v>
      </c>
      <c r="D42" s="126">
        <v>1471.65</v>
      </c>
      <c r="E42" s="126" t="s">
        <v>1</v>
      </c>
      <c r="F42" s="126" t="s">
        <v>1</v>
      </c>
      <c r="G42" s="76" t="s">
        <v>1</v>
      </c>
      <c r="H42" s="76">
        <f t="shared" si="0"/>
        <v>-3809.1</v>
      </c>
      <c r="I42" s="9"/>
      <c r="K42" s="95"/>
    </row>
    <row r="43" spans="1:11" ht="12.75" customHeight="1">
      <c r="A43" s="50" t="s">
        <v>32</v>
      </c>
      <c r="B43" s="126">
        <v>8578.5</v>
      </c>
      <c r="C43" s="126">
        <v>8090.2</v>
      </c>
      <c r="D43" s="126">
        <v>3012.82</v>
      </c>
      <c r="E43" s="126" t="s">
        <v>1</v>
      </c>
      <c r="F43" s="126" t="s">
        <v>1</v>
      </c>
      <c r="G43" s="76" t="s">
        <v>1</v>
      </c>
      <c r="H43" s="76">
        <f t="shared" si="0"/>
        <v>-5077.379999999999</v>
      </c>
      <c r="I43" s="9"/>
      <c r="K43" s="95"/>
    </row>
    <row r="44" spans="1:11" ht="12.75" customHeight="1">
      <c r="A44" s="50" t="s">
        <v>33</v>
      </c>
      <c r="B44" s="126">
        <v>13360.48</v>
      </c>
      <c r="C44" s="126">
        <v>11671.37</v>
      </c>
      <c r="D44" s="126">
        <v>32935.91</v>
      </c>
      <c r="E44" s="126">
        <v>5211.1</v>
      </c>
      <c r="F44" s="126">
        <v>3666.8</v>
      </c>
      <c r="G44" s="76">
        <f>F44-E44</f>
        <v>-1544.3000000000002</v>
      </c>
      <c r="H44" s="76">
        <f t="shared" si="0"/>
        <v>21264.54</v>
      </c>
      <c r="I44" s="9"/>
      <c r="K44" s="95"/>
    </row>
    <row r="45" spans="1:11" ht="12.75" customHeight="1" hidden="1">
      <c r="A45" s="50" t="s">
        <v>34</v>
      </c>
      <c r="B45" s="137"/>
      <c r="C45" s="139"/>
      <c r="D45" s="139"/>
      <c r="E45" s="137"/>
      <c r="F45" s="137"/>
      <c r="G45" s="76">
        <f>F45-E45</f>
        <v>0</v>
      </c>
      <c r="H45" s="76">
        <f t="shared" si="0"/>
        <v>0</v>
      </c>
      <c r="I45" s="9"/>
      <c r="J45" s="2">
        <v>7421</v>
      </c>
      <c r="K45" s="95"/>
    </row>
    <row r="46" spans="1:11" ht="12.75" customHeight="1" hidden="1">
      <c r="A46" s="50" t="s">
        <v>35</v>
      </c>
      <c r="B46" s="137"/>
      <c r="C46" s="139"/>
      <c r="D46" s="139"/>
      <c r="E46" s="137"/>
      <c r="F46" s="137"/>
      <c r="G46" s="76">
        <f>F46-E46</f>
        <v>0</v>
      </c>
      <c r="H46" s="76">
        <f t="shared" si="0"/>
        <v>0</v>
      </c>
      <c r="I46" s="9"/>
      <c r="K46" s="95"/>
    </row>
    <row r="47" spans="1:11" ht="12.75" customHeight="1">
      <c r="A47" s="8" t="s">
        <v>14</v>
      </c>
      <c r="B47" s="130">
        <v>22861.72</v>
      </c>
      <c r="C47" s="130">
        <f>SUM(C48:C50)</f>
        <v>21140.92</v>
      </c>
      <c r="D47" s="130">
        <f>SUM(D48:D50)</f>
        <v>25497.71</v>
      </c>
      <c r="E47" s="130">
        <v>2350</v>
      </c>
      <c r="F47" s="130">
        <f>SUM(F48:F50)</f>
        <v>1900</v>
      </c>
      <c r="G47" s="76">
        <f>F47-E47</f>
        <v>-450</v>
      </c>
      <c r="H47" s="76">
        <f t="shared" si="0"/>
        <v>4356.790000000001</v>
      </c>
      <c r="K47" s="95"/>
    </row>
    <row r="48" spans="1:11" ht="12.75" customHeight="1">
      <c r="A48" s="50" t="s">
        <v>31</v>
      </c>
      <c r="B48" s="126">
        <v>3998.35</v>
      </c>
      <c r="C48" s="126">
        <v>3788.05</v>
      </c>
      <c r="D48" s="126">
        <v>1127.8</v>
      </c>
      <c r="E48" s="126" t="s">
        <v>1</v>
      </c>
      <c r="F48" s="126" t="s">
        <v>1</v>
      </c>
      <c r="G48" s="76" t="s">
        <v>1</v>
      </c>
      <c r="H48" s="76">
        <f t="shared" si="0"/>
        <v>-2660.25</v>
      </c>
      <c r="K48" s="95"/>
    </row>
    <row r="49" spans="1:11" ht="12.75" customHeight="1">
      <c r="A49" s="50" t="s">
        <v>32</v>
      </c>
      <c r="B49" s="126">
        <v>6974.2</v>
      </c>
      <c r="C49" s="126">
        <v>6631</v>
      </c>
      <c r="D49" s="126">
        <v>2217.81</v>
      </c>
      <c r="E49" s="126" t="s">
        <v>1</v>
      </c>
      <c r="F49" s="126" t="s">
        <v>1</v>
      </c>
      <c r="G49" s="76" t="s">
        <v>1</v>
      </c>
      <c r="H49" s="76">
        <f t="shared" si="0"/>
        <v>-4413.1900000000005</v>
      </c>
      <c r="K49" s="95"/>
    </row>
    <row r="50" spans="1:11" ht="12.75" customHeight="1">
      <c r="A50" s="50" t="s">
        <v>33</v>
      </c>
      <c r="B50" s="126">
        <v>11889.17</v>
      </c>
      <c r="C50" s="126">
        <v>10721.87</v>
      </c>
      <c r="D50" s="126">
        <v>22152.1</v>
      </c>
      <c r="E50" s="126">
        <v>2350</v>
      </c>
      <c r="F50" s="126">
        <v>1900</v>
      </c>
      <c r="G50" s="76">
        <f>F50-E50</f>
        <v>-450</v>
      </c>
      <c r="H50" s="76">
        <f t="shared" si="0"/>
        <v>11430.229999999998</v>
      </c>
      <c r="K50" s="95"/>
    </row>
    <row r="51" spans="1:11" ht="12.75" customHeight="1" hidden="1">
      <c r="A51" s="50" t="s">
        <v>34</v>
      </c>
      <c r="B51" s="137"/>
      <c r="C51" s="139"/>
      <c r="D51" s="139"/>
      <c r="E51" s="137"/>
      <c r="F51" s="137"/>
      <c r="G51" s="76">
        <f>F51-E51</f>
        <v>0</v>
      </c>
      <c r="H51" s="76">
        <f t="shared" si="0"/>
        <v>0</v>
      </c>
      <c r="K51" s="95"/>
    </row>
    <row r="52" spans="1:11" ht="12.75" customHeight="1" hidden="1">
      <c r="A52" s="50" t="s">
        <v>35</v>
      </c>
      <c r="B52" s="137"/>
      <c r="C52" s="139"/>
      <c r="D52" s="139"/>
      <c r="E52" s="137"/>
      <c r="F52" s="137"/>
      <c r="G52" s="76">
        <f>F52-E52</f>
        <v>0</v>
      </c>
      <c r="H52" s="76">
        <f t="shared" si="0"/>
        <v>0</v>
      </c>
      <c r="K52" s="95"/>
    </row>
    <row r="53" spans="1:11" ht="23.25" customHeight="1">
      <c r="A53" s="8" t="s">
        <v>15</v>
      </c>
      <c r="B53" s="130">
        <v>9.18</v>
      </c>
      <c r="C53" s="130">
        <v>8.94</v>
      </c>
      <c r="D53" s="130">
        <v>6.63</v>
      </c>
      <c r="E53" s="130">
        <v>3.82</v>
      </c>
      <c r="F53" s="130">
        <v>3.16</v>
      </c>
      <c r="G53" s="76">
        <f>F53-E53</f>
        <v>-0.6599999999999997</v>
      </c>
      <c r="H53" s="76">
        <f t="shared" si="0"/>
        <v>-2.3099999999999996</v>
      </c>
      <c r="J53" s="67"/>
      <c r="K53" s="95"/>
    </row>
    <row r="54" spans="1:11" ht="12" customHeight="1">
      <c r="A54" s="50" t="s">
        <v>31</v>
      </c>
      <c r="B54" s="126">
        <v>6.24</v>
      </c>
      <c r="C54" s="137">
        <v>6.12</v>
      </c>
      <c r="D54" s="137">
        <v>5.74</v>
      </c>
      <c r="E54" s="126" t="s">
        <v>1</v>
      </c>
      <c r="F54" s="126" t="s">
        <v>1</v>
      </c>
      <c r="G54" s="76" t="s">
        <v>1</v>
      </c>
      <c r="H54" s="76">
        <f t="shared" si="0"/>
        <v>-0.3799999999999999</v>
      </c>
      <c r="J54" s="67"/>
      <c r="K54" s="95"/>
    </row>
    <row r="55" spans="1:11" ht="12" customHeight="1">
      <c r="A55" s="50" t="s">
        <v>32</v>
      </c>
      <c r="B55" s="126">
        <v>7.66</v>
      </c>
      <c r="C55" s="137">
        <v>7.59</v>
      </c>
      <c r="D55" s="137">
        <v>6.9</v>
      </c>
      <c r="E55" s="137" t="s">
        <v>1</v>
      </c>
      <c r="F55" s="126" t="s">
        <v>1</v>
      </c>
      <c r="G55" s="76" t="s">
        <v>1</v>
      </c>
      <c r="H55" s="76">
        <f t="shared" si="0"/>
        <v>-0.6899999999999995</v>
      </c>
      <c r="J55" s="67"/>
      <c r="K55" s="95"/>
    </row>
    <row r="56" spans="1:11" ht="12" customHeight="1">
      <c r="A56" s="50" t="s">
        <v>33</v>
      </c>
      <c r="B56" s="126">
        <v>10.89</v>
      </c>
      <c r="C56" s="126">
        <v>10.64</v>
      </c>
      <c r="D56" s="126">
        <v>7.02</v>
      </c>
      <c r="E56" s="126">
        <v>3.82</v>
      </c>
      <c r="F56" s="126">
        <v>3.16</v>
      </c>
      <c r="G56" s="76">
        <f>F56-E56</f>
        <v>-0.6599999999999997</v>
      </c>
      <c r="H56" s="76">
        <f t="shared" si="0"/>
        <v>-3.620000000000001</v>
      </c>
      <c r="J56" s="67"/>
      <c r="K56" s="95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5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H13" sqref="H13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96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108</v>
      </c>
      <c r="C3" s="54" t="s">
        <v>109</v>
      </c>
      <c r="D3" s="54" t="s">
        <v>114</v>
      </c>
      <c r="E3" s="54">
        <v>41183</v>
      </c>
      <c r="F3" s="54">
        <v>41214</v>
      </c>
      <c r="G3" s="59" t="s">
        <v>2</v>
      </c>
      <c r="H3" s="59" t="s">
        <v>3</v>
      </c>
      <c r="I3"/>
    </row>
    <row r="4" spans="1:15" ht="12.75" customHeight="1">
      <c r="A4" s="65" t="s">
        <v>65</v>
      </c>
      <c r="B4" s="130">
        <v>4685</v>
      </c>
      <c r="C4" s="130">
        <f>SUM(C5:C7)</f>
        <v>4505</v>
      </c>
      <c r="D4" s="130">
        <f>SUM(D5:D7)</f>
        <v>4627</v>
      </c>
      <c r="E4" s="130">
        <v>410</v>
      </c>
      <c r="F4" s="130">
        <f>SUM(F5:F7)</f>
        <v>480</v>
      </c>
      <c r="G4" s="76">
        <f>F4-E4</f>
        <v>70</v>
      </c>
      <c r="H4" s="76">
        <f>+D4-C4</f>
        <v>122</v>
      </c>
      <c r="I4"/>
      <c r="J4" s="9"/>
      <c r="M4" s="96"/>
      <c r="N4" s="96"/>
      <c r="O4" s="96"/>
    </row>
    <row r="5" spans="1:15" ht="12.75" customHeight="1">
      <c r="A5" s="66" t="s">
        <v>10</v>
      </c>
      <c r="B5" s="126">
        <v>705</v>
      </c>
      <c r="C5" s="126">
        <v>675</v>
      </c>
      <c r="D5" s="126">
        <v>480</v>
      </c>
      <c r="E5" s="126">
        <v>30</v>
      </c>
      <c r="F5" s="126">
        <v>27</v>
      </c>
      <c r="G5" s="76">
        <f aca="true" t="shared" si="0" ref="G5:G25">F5-E5</f>
        <v>-3</v>
      </c>
      <c r="H5" s="76">
        <f aca="true" t="shared" si="1" ref="H5:H25">+D5-C5</f>
        <v>-195</v>
      </c>
      <c r="I5"/>
      <c r="J5" s="131"/>
      <c r="M5" s="96"/>
      <c r="N5" s="96"/>
      <c r="O5" s="96"/>
    </row>
    <row r="6" spans="1:15" ht="12.75" customHeight="1">
      <c r="A6" s="66" t="s">
        <v>36</v>
      </c>
      <c r="B6" s="126">
        <v>1045</v>
      </c>
      <c r="C6" s="126">
        <v>995</v>
      </c>
      <c r="D6" s="126">
        <v>1182</v>
      </c>
      <c r="E6" s="126">
        <v>120</v>
      </c>
      <c r="F6" s="126">
        <v>98</v>
      </c>
      <c r="G6" s="76">
        <f t="shared" si="0"/>
        <v>-22</v>
      </c>
      <c r="H6" s="76">
        <f t="shared" si="1"/>
        <v>187</v>
      </c>
      <c r="I6"/>
      <c r="J6" s="131"/>
      <c r="M6" s="96"/>
      <c r="N6" s="96"/>
      <c r="O6" s="96"/>
    </row>
    <row r="7" spans="1:15" ht="12.75" customHeight="1">
      <c r="A7" s="66" t="s">
        <v>11</v>
      </c>
      <c r="B7" s="126">
        <v>2935</v>
      </c>
      <c r="C7" s="126">
        <v>2835</v>
      </c>
      <c r="D7" s="126">
        <v>2965</v>
      </c>
      <c r="E7" s="126">
        <v>260</v>
      </c>
      <c r="F7" s="126">
        <v>355</v>
      </c>
      <c r="G7" s="76">
        <f t="shared" si="0"/>
        <v>95</v>
      </c>
      <c r="H7" s="76">
        <f t="shared" si="1"/>
        <v>130</v>
      </c>
      <c r="I7"/>
      <c r="J7" s="131"/>
      <c r="M7" s="96"/>
      <c r="N7" s="96"/>
      <c r="O7" s="96"/>
    </row>
    <row r="8" spans="1:15" ht="13.5" customHeight="1" hidden="1">
      <c r="A8" s="66" t="s">
        <v>37</v>
      </c>
      <c r="B8" s="138"/>
      <c r="C8" s="138"/>
      <c r="D8" s="138"/>
      <c r="E8" s="126"/>
      <c r="F8" s="126"/>
      <c r="G8" s="76">
        <f t="shared" si="0"/>
        <v>0</v>
      </c>
      <c r="H8" s="76">
        <f t="shared" si="1"/>
        <v>0</v>
      </c>
      <c r="I8"/>
      <c r="J8" s="131"/>
      <c r="M8" s="96"/>
      <c r="N8" s="96"/>
      <c r="O8" s="96"/>
    </row>
    <row r="9" spans="1:15" ht="12.75" customHeight="1" hidden="1">
      <c r="A9" s="66" t="s">
        <v>38</v>
      </c>
      <c r="B9" s="138"/>
      <c r="C9" s="138"/>
      <c r="D9" s="138"/>
      <c r="E9" s="126"/>
      <c r="F9" s="126"/>
      <c r="G9" s="76">
        <f t="shared" si="0"/>
        <v>0</v>
      </c>
      <c r="H9" s="76">
        <f t="shared" si="1"/>
        <v>0</v>
      </c>
      <c r="I9"/>
      <c r="J9" s="131"/>
      <c r="M9" s="96"/>
      <c r="N9" s="96"/>
      <c r="O9" s="96"/>
    </row>
    <row r="10" spans="1:15" ht="12.75" customHeight="1">
      <c r="A10" s="65" t="s">
        <v>67</v>
      </c>
      <c r="B10" s="130">
        <v>5672.698</v>
      </c>
      <c r="C10" s="130">
        <f>SUM(C11:C13)</f>
        <v>5248.656999999999</v>
      </c>
      <c r="D10" s="130">
        <f>SUM(D11:D13)</f>
        <v>9206.324</v>
      </c>
      <c r="E10" s="130">
        <v>899.3</v>
      </c>
      <c r="F10" s="130">
        <f>SUM(F11:F13)</f>
        <v>1376.873</v>
      </c>
      <c r="G10" s="76">
        <f t="shared" si="0"/>
        <v>477.5730000000001</v>
      </c>
      <c r="H10" s="76">
        <f t="shared" si="1"/>
        <v>3957.6670000000013</v>
      </c>
      <c r="I10"/>
      <c r="M10" s="96"/>
      <c r="N10" s="96"/>
      <c r="O10" s="96"/>
    </row>
    <row r="11" spans="1:15" ht="12.75" customHeight="1">
      <c r="A11" s="66" t="s">
        <v>10</v>
      </c>
      <c r="B11" s="126">
        <v>277.49</v>
      </c>
      <c r="C11" s="126">
        <v>240.77</v>
      </c>
      <c r="D11" s="126">
        <v>422.024</v>
      </c>
      <c r="E11" s="126">
        <v>38.42</v>
      </c>
      <c r="F11" s="126">
        <v>45.3</v>
      </c>
      <c r="G11" s="76">
        <f t="shared" si="0"/>
        <v>6.8799999999999955</v>
      </c>
      <c r="H11" s="76">
        <f t="shared" si="1"/>
        <v>181.254</v>
      </c>
      <c r="I11"/>
      <c r="J11" s="9"/>
      <c r="M11" s="96"/>
      <c r="N11" s="96"/>
      <c r="O11" s="96"/>
    </row>
    <row r="12" spans="1:15" ht="12.75" customHeight="1">
      <c r="A12" s="66" t="s">
        <v>36</v>
      </c>
      <c r="B12" s="126">
        <v>1258.517</v>
      </c>
      <c r="C12" s="126">
        <v>1160.897</v>
      </c>
      <c r="D12" s="126">
        <v>2758.95</v>
      </c>
      <c r="E12" s="126">
        <v>229.48</v>
      </c>
      <c r="F12" s="126">
        <v>307.5</v>
      </c>
      <c r="G12" s="76">
        <f t="shared" si="0"/>
        <v>78.02000000000001</v>
      </c>
      <c r="H12" s="76">
        <f t="shared" si="1"/>
        <v>1598.0529999999999</v>
      </c>
      <c r="I12"/>
      <c r="J12" s="9"/>
      <c r="M12" s="96"/>
      <c r="N12" s="96"/>
      <c r="O12" s="96"/>
    </row>
    <row r="13" spans="1:15" ht="12.75" customHeight="1">
      <c r="A13" s="66" t="s">
        <v>11</v>
      </c>
      <c r="B13" s="126">
        <v>4136.691</v>
      </c>
      <c r="C13" s="126">
        <v>3846.99</v>
      </c>
      <c r="D13" s="126">
        <v>6025.35</v>
      </c>
      <c r="E13" s="126">
        <v>631.4</v>
      </c>
      <c r="F13" s="126">
        <v>1024.073</v>
      </c>
      <c r="G13" s="76">
        <f t="shared" si="0"/>
        <v>392.6730000000001</v>
      </c>
      <c r="H13" s="76">
        <f t="shared" si="1"/>
        <v>2178.3600000000006</v>
      </c>
      <c r="I13"/>
      <c r="J13" s="9"/>
      <c r="M13" s="96"/>
      <c r="N13" s="96"/>
      <c r="O13" s="96"/>
    </row>
    <row r="14" spans="1:15" ht="12.75" customHeight="1" hidden="1">
      <c r="A14" s="66" t="s">
        <v>37</v>
      </c>
      <c r="B14" s="138"/>
      <c r="C14" s="138"/>
      <c r="D14" s="138"/>
      <c r="E14" s="126"/>
      <c r="F14" s="126"/>
      <c r="G14" s="76">
        <f t="shared" si="0"/>
        <v>0</v>
      </c>
      <c r="H14" s="76">
        <f t="shared" si="1"/>
        <v>0</v>
      </c>
      <c r="I14"/>
      <c r="J14" s="9"/>
      <c r="M14" s="96"/>
      <c r="N14" s="96"/>
      <c r="O14" s="96"/>
    </row>
    <row r="15" spans="1:15" ht="12.75" customHeight="1" hidden="1">
      <c r="A15" s="66" t="s">
        <v>38</v>
      </c>
      <c r="B15" s="138"/>
      <c r="C15" s="138"/>
      <c r="D15" s="138"/>
      <c r="E15" s="126"/>
      <c r="F15" s="126"/>
      <c r="G15" s="76">
        <f t="shared" si="0"/>
        <v>0</v>
      </c>
      <c r="H15" s="76">
        <f t="shared" si="1"/>
        <v>0</v>
      </c>
      <c r="I15"/>
      <c r="J15" s="9"/>
      <c r="M15" s="96"/>
      <c r="N15" s="96"/>
      <c r="O15" s="96"/>
    </row>
    <row r="16" spans="1:15" ht="12.75" customHeight="1">
      <c r="A16" s="65" t="s">
        <v>68</v>
      </c>
      <c r="B16" s="130">
        <v>4081.91</v>
      </c>
      <c r="C16" s="130">
        <f>SUM(C17:C19)</f>
        <v>3773.2</v>
      </c>
      <c r="D16" s="130">
        <f>SUM(D17:D19)</f>
        <v>4505.565</v>
      </c>
      <c r="E16" s="130">
        <v>414.5</v>
      </c>
      <c r="F16" s="130">
        <f>SUM(F17:F19)</f>
        <v>559.5</v>
      </c>
      <c r="G16" s="76">
        <f t="shared" si="0"/>
        <v>145</v>
      </c>
      <c r="H16" s="76">
        <f t="shared" si="1"/>
        <v>732.3649999999998</v>
      </c>
      <c r="I16"/>
      <c r="M16" s="96"/>
      <c r="N16" s="96"/>
      <c r="O16" s="96"/>
    </row>
    <row r="17" spans="1:15" ht="12.75" customHeight="1">
      <c r="A17" s="66" t="s">
        <v>10</v>
      </c>
      <c r="B17" s="126">
        <v>99.79</v>
      </c>
      <c r="C17" s="126">
        <v>72.33</v>
      </c>
      <c r="D17" s="126">
        <v>219.915</v>
      </c>
      <c r="E17" s="126">
        <v>22.5</v>
      </c>
      <c r="F17" s="126">
        <v>17</v>
      </c>
      <c r="G17" s="76">
        <f t="shared" si="0"/>
        <v>-5.5</v>
      </c>
      <c r="H17" s="76">
        <f t="shared" si="1"/>
        <v>147.58499999999998</v>
      </c>
      <c r="I17"/>
      <c r="M17" s="96"/>
      <c r="N17" s="96"/>
      <c r="O17" s="96"/>
    </row>
    <row r="18" spans="1:15" ht="12.75" customHeight="1">
      <c r="A18" s="66" t="s">
        <v>36</v>
      </c>
      <c r="B18" s="126">
        <v>851.672</v>
      </c>
      <c r="C18" s="126">
        <v>795.422</v>
      </c>
      <c r="D18" s="126">
        <v>1183.01</v>
      </c>
      <c r="E18" s="126">
        <v>132</v>
      </c>
      <c r="F18" s="126">
        <v>122.25</v>
      </c>
      <c r="G18" s="76">
        <f t="shared" si="0"/>
        <v>-9.75</v>
      </c>
      <c r="H18" s="76">
        <f t="shared" si="1"/>
        <v>387.58799999999997</v>
      </c>
      <c r="I18"/>
      <c r="M18" s="96"/>
      <c r="N18" s="96"/>
      <c r="O18" s="96"/>
    </row>
    <row r="19" spans="1:15" ht="12.75" customHeight="1">
      <c r="A19" s="66" t="s">
        <v>11</v>
      </c>
      <c r="B19" s="126">
        <v>3130.448</v>
      </c>
      <c r="C19" s="126">
        <v>2905.448</v>
      </c>
      <c r="D19" s="126">
        <v>3102.64</v>
      </c>
      <c r="E19" s="126">
        <v>260</v>
      </c>
      <c r="F19" s="126">
        <v>420.25</v>
      </c>
      <c r="G19" s="76">
        <f t="shared" si="0"/>
        <v>160.25</v>
      </c>
      <c r="H19" s="76">
        <f t="shared" si="1"/>
        <v>197.192</v>
      </c>
      <c r="I19"/>
      <c r="M19" s="96"/>
      <c r="N19" s="96"/>
      <c r="O19" s="96"/>
    </row>
    <row r="20" spans="1:15" ht="12.75" customHeight="1" hidden="1">
      <c r="A20" s="66" t="s">
        <v>37</v>
      </c>
      <c r="B20" s="138"/>
      <c r="C20" s="138"/>
      <c r="D20" s="138"/>
      <c r="E20" s="126"/>
      <c r="F20" s="126"/>
      <c r="G20" s="76">
        <f t="shared" si="0"/>
        <v>0</v>
      </c>
      <c r="H20" s="76">
        <f t="shared" si="1"/>
        <v>0</v>
      </c>
      <c r="I20"/>
      <c r="M20" s="96"/>
      <c r="N20" s="96"/>
      <c r="O20" s="96"/>
    </row>
    <row r="21" spans="1:15" ht="12.75" customHeight="1" hidden="1">
      <c r="A21" s="66" t="s">
        <v>38</v>
      </c>
      <c r="B21" s="138"/>
      <c r="C21" s="138"/>
      <c r="D21" s="138"/>
      <c r="E21" s="126"/>
      <c r="F21" s="126"/>
      <c r="G21" s="76">
        <f t="shared" si="0"/>
        <v>0</v>
      </c>
      <c r="H21" s="76">
        <f t="shared" si="1"/>
        <v>0</v>
      </c>
      <c r="I21"/>
      <c r="M21" s="96"/>
      <c r="N21" s="96"/>
      <c r="O21" s="96"/>
    </row>
    <row r="22" spans="1:15" ht="12.75" customHeight="1">
      <c r="A22" s="65" t="s">
        <v>66</v>
      </c>
      <c r="B22" s="130">
        <v>15.59</v>
      </c>
      <c r="C22" s="130">
        <v>15.79</v>
      </c>
      <c r="D22" s="130">
        <v>9.99</v>
      </c>
      <c r="E22" s="130">
        <v>9.04</v>
      </c>
      <c r="F22" s="130">
        <v>9.3</v>
      </c>
      <c r="G22" s="76">
        <f t="shared" si="0"/>
        <v>0.26000000000000156</v>
      </c>
      <c r="H22" s="76">
        <f t="shared" si="1"/>
        <v>-5.799999999999999</v>
      </c>
      <c r="I22"/>
      <c r="J22" s="67"/>
      <c r="K22" s="67"/>
      <c r="L22" s="67"/>
      <c r="M22" s="96"/>
      <c r="N22" s="96"/>
      <c r="O22" s="96"/>
    </row>
    <row r="23" spans="1:15" ht="12.75" customHeight="1">
      <c r="A23" s="66" t="s">
        <v>10</v>
      </c>
      <c r="B23" s="126">
        <v>8.05</v>
      </c>
      <c r="C23" s="126">
        <v>8.25</v>
      </c>
      <c r="D23" s="126">
        <v>6.23</v>
      </c>
      <c r="E23" s="126">
        <v>6.05</v>
      </c>
      <c r="F23" s="126">
        <v>5.69</v>
      </c>
      <c r="G23" s="76">
        <f t="shared" si="0"/>
        <v>-0.35999999999999943</v>
      </c>
      <c r="H23" s="76">
        <f t="shared" si="1"/>
        <v>-2.0199999999999996</v>
      </c>
      <c r="I23"/>
      <c r="J23" s="67"/>
      <c r="K23" s="67"/>
      <c r="L23" s="67"/>
      <c r="M23" s="96"/>
      <c r="N23" s="96"/>
      <c r="O23" s="96"/>
    </row>
    <row r="24" spans="1:15" ht="12.75" customHeight="1">
      <c r="A24" s="66" t="s">
        <v>36</v>
      </c>
      <c r="B24" s="126">
        <v>12.97</v>
      </c>
      <c r="C24" s="126">
        <v>12.94</v>
      </c>
      <c r="D24" s="126">
        <v>8.63</v>
      </c>
      <c r="E24" s="126">
        <v>7.18</v>
      </c>
      <c r="F24" s="126">
        <v>6.95</v>
      </c>
      <c r="G24" s="76">
        <f t="shared" si="0"/>
        <v>-0.22999999999999954</v>
      </c>
      <c r="H24" s="76">
        <f t="shared" si="1"/>
        <v>-4.309999999999999</v>
      </c>
      <c r="I24"/>
      <c r="J24" s="67"/>
      <c r="K24" s="67"/>
      <c r="L24" s="67"/>
      <c r="M24" s="96"/>
      <c r="N24" s="96"/>
      <c r="O24" s="96"/>
    </row>
    <row r="25" spans="1:15" ht="12.75" customHeight="1">
      <c r="A25" s="66" t="s">
        <v>11</v>
      </c>
      <c r="B25" s="126">
        <v>16.92</v>
      </c>
      <c r="C25" s="126">
        <v>17.1</v>
      </c>
      <c r="D25" s="126">
        <v>10.92</v>
      </c>
      <c r="E25" s="126">
        <v>10.24</v>
      </c>
      <c r="F25" s="126">
        <v>10.13</v>
      </c>
      <c r="G25" s="76">
        <f t="shared" si="0"/>
        <v>-0.10999999999999943</v>
      </c>
      <c r="H25" s="76">
        <f t="shared" si="1"/>
        <v>-6.1800000000000015</v>
      </c>
      <c r="I25"/>
      <c r="J25" s="67"/>
      <c r="K25" s="67"/>
      <c r="L25" s="67"/>
      <c r="M25" s="96"/>
      <c r="N25" s="96"/>
      <c r="O25" s="96"/>
    </row>
    <row r="26" spans="1:15" ht="12.75" customHeight="1" hidden="1">
      <c r="A26" s="66" t="s">
        <v>37</v>
      </c>
      <c r="B26" s="92">
        <v>0</v>
      </c>
      <c r="C26" s="90">
        <v>0</v>
      </c>
      <c r="D26" s="92">
        <v>0</v>
      </c>
      <c r="E26" s="92">
        <v>0</v>
      </c>
      <c r="F26" s="92">
        <v>0</v>
      </c>
      <c r="G26" s="76">
        <f>F26-E26</f>
        <v>0</v>
      </c>
      <c r="H26" s="76">
        <f>+D26-C26</f>
        <v>0</v>
      </c>
      <c r="I26"/>
      <c r="M26" s="96"/>
      <c r="N26" s="96"/>
      <c r="O26" s="96"/>
    </row>
    <row r="27" spans="1:15" ht="12.75" customHeight="1" hidden="1">
      <c r="A27" s="66" t="s">
        <v>38</v>
      </c>
      <c r="B27" s="92">
        <v>0</v>
      </c>
      <c r="C27" s="90">
        <v>0</v>
      </c>
      <c r="D27" s="92">
        <v>0</v>
      </c>
      <c r="E27" s="92">
        <v>0</v>
      </c>
      <c r="F27" s="92">
        <v>0</v>
      </c>
      <c r="G27" s="76">
        <f>F27-E27</f>
        <v>0</v>
      </c>
      <c r="H27" s="76">
        <f>+D27-C27</f>
        <v>0</v>
      </c>
      <c r="I27"/>
      <c r="M27" s="96"/>
      <c r="N27" s="96"/>
      <c r="O27" s="96"/>
    </row>
    <row r="28" ht="15" customHeight="1">
      <c r="C28" s="9"/>
    </row>
    <row r="29" spans="1:10" ht="15" customHeight="1">
      <c r="A29" s="42" t="s">
        <v>97</v>
      </c>
      <c r="B29" s="1"/>
      <c r="J29"/>
    </row>
    <row r="30" spans="1:7" s="6" customFormat="1" ht="12.75" customHeight="1">
      <c r="A30" s="5" t="s">
        <v>79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108</v>
      </c>
      <c r="C31" s="54" t="s">
        <v>115</v>
      </c>
      <c r="D31" s="54" t="s">
        <v>116</v>
      </c>
      <c r="E31" s="54">
        <v>41183</v>
      </c>
      <c r="F31" s="54">
        <v>41214</v>
      </c>
      <c r="G31" s="59" t="s">
        <v>2</v>
      </c>
      <c r="H31" s="59" t="s">
        <v>3</v>
      </c>
      <c r="I31"/>
    </row>
    <row r="32" spans="1:13" ht="12.75" customHeight="1">
      <c r="A32" s="127" t="s">
        <v>42</v>
      </c>
      <c r="B32" s="71">
        <v>9.404438768528964</v>
      </c>
      <c r="C32" s="71">
        <v>9.190296838395232</v>
      </c>
      <c r="D32" s="71">
        <v>8.086815709754354</v>
      </c>
      <c r="E32" s="71">
        <v>6.612503459243369</v>
      </c>
      <c r="F32" s="71">
        <v>4.520788845373182</v>
      </c>
      <c r="G32" s="76">
        <f>F32-E32</f>
        <v>-2.091714613870187</v>
      </c>
      <c r="H32" s="76">
        <f>+D32-C32</f>
        <v>-1.1034811286408779</v>
      </c>
      <c r="I32" s="67"/>
      <c r="J32" s="71"/>
      <c r="L32" s="71"/>
      <c r="M32" s="122"/>
    </row>
    <row r="33" spans="1:14" ht="12.75" customHeight="1">
      <c r="A33" s="63" t="s">
        <v>26</v>
      </c>
      <c r="B33" s="120">
        <v>8.993765324157467</v>
      </c>
      <c r="C33" s="120">
        <v>8.993765324157467</v>
      </c>
      <c r="D33" s="31">
        <v>8.148250269996286</v>
      </c>
      <c r="E33" s="31">
        <v>7.5</v>
      </c>
      <c r="F33" s="31">
        <v>4</v>
      </c>
      <c r="G33" s="76">
        <f>F33-E33</f>
        <v>-3.5</v>
      </c>
      <c r="H33" s="76">
        <f>+D33-C33</f>
        <v>-0.8455150541611811</v>
      </c>
      <c r="I33" s="67"/>
      <c r="J33" s="31"/>
      <c r="L33" s="31"/>
      <c r="M33" s="122"/>
      <c r="N33" s="122"/>
    </row>
    <row r="34" spans="1:13" ht="12.75" customHeight="1">
      <c r="A34" s="63" t="s">
        <v>27</v>
      </c>
      <c r="B34" s="31">
        <v>9.366284854061487</v>
      </c>
      <c r="C34" s="31">
        <v>9.131728843568228</v>
      </c>
      <c r="D34" s="31">
        <v>8.0624708153704</v>
      </c>
      <c r="E34" s="31">
        <v>6.305328632927699</v>
      </c>
      <c r="F34" s="31">
        <v>4.547875090428865</v>
      </c>
      <c r="G34" s="76">
        <f>F34-E34</f>
        <v>-1.7574535424988342</v>
      </c>
      <c r="H34" s="76">
        <f>+D34-C34</f>
        <v>-1.0692580281978277</v>
      </c>
      <c r="I34" s="67"/>
      <c r="J34" s="31"/>
      <c r="L34" s="31"/>
      <c r="M34" s="122"/>
    </row>
    <row r="35" spans="1:13" ht="12.75" customHeight="1">
      <c r="A35" s="63" t="s">
        <v>28</v>
      </c>
      <c r="B35" s="31">
        <v>9.478366434104279</v>
      </c>
      <c r="C35" s="31">
        <v>9.365666851469724</v>
      </c>
      <c r="D35" s="120">
        <v>9.5</v>
      </c>
      <c r="E35" s="31" t="s">
        <v>1</v>
      </c>
      <c r="F35" s="31" t="s">
        <v>1</v>
      </c>
      <c r="G35" s="76" t="s">
        <v>1</v>
      </c>
      <c r="H35" s="76">
        <f>+D35-C35</f>
        <v>0.1343331485302759</v>
      </c>
      <c r="I35" s="67"/>
      <c r="J35" s="120"/>
      <c r="L35" s="120"/>
      <c r="M35" s="122"/>
    </row>
    <row r="36" spans="1:13" ht="12.75" customHeight="1">
      <c r="A36" s="63" t="s">
        <v>29</v>
      </c>
      <c r="B36" s="31">
        <v>12</v>
      </c>
      <c r="C36" s="31">
        <v>12</v>
      </c>
      <c r="D36" s="121" t="s">
        <v>1</v>
      </c>
      <c r="E36" s="121" t="s">
        <v>1</v>
      </c>
      <c r="F36" s="121" t="s">
        <v>1</v>
      </c>
      <c r="G36" s="76" t="s">
        <v>1</v>
      </c>
      <c r="H36" s="76">
        <f>-C36</f>
        <v>-12</v>
      </c>
      <c r="I36" s="67"/>
      <c r="J36" s="120"/>
      <c r="L36" s="120"/>
      <c r="M36" s="122"/>
    </row>
    <row r="37" spans="1:13" ht="12.75" customHeight="1">
      <c r="A37" s="63" t="s">
        <v>30</v>
      </c>
      <c r="B37" s="121" t="s">
        <v>1</v>
      </c>
      <c r="C37" s="121" t="s">
        <v>1</v>
      </c>
      <c r="D37" s="121" t="s">
        <v>1</v>
      </c>
      <c r="E37" s="121" t="s">
        <v>1</v>
      </c>
      <c r="F37" s="121" t="s">
        <v>1</v>
      </c>
      <c r="G37" s="76" t="s">
        <v>1</v>
      </c>
      <c r="H37" s="76" t="s">
        <v>1</v>
      </c>
      <c r="I37" s="121"/>
      <c r="J37" s="121"/>
      <c r="K37" s="121"/>
      <c r="L37" s="122"/>
      <c r="M37" s="122"/>
    </row>
    <row r="38" spans="1:13" ht="12.75" customHeight="1">
      <c r="A38" s="63" t="s">
        <v>69</v>
      </c>
      <c r="B38" s="121" t="s">
        <v>1</v>
      </c>
      <c r="C38" s="121" t="s">
        <v>1</v>
      </c>
      <c r="D38" s="121" t="s">
        <v>1</v>
      </c>
      <c r="E38" s="121" t="s">
        <v>1</v>
      </c>
      <c r="F38" s="121" t="s">
        <v>1</v>
      </c>
      <c r="G38" s="76" t="s">
        <v>1</v>
      </c>
      <c r="H38" s="76" t="s">
        <v>1</v>
      </c>
      <c r="I38" s="121"/>
      <c r="J38" s="121"/>
      <c r="K38" s="121"/>
      <c r="L38" s="122"/>
      <c r="M38" s="122"/>
    </row>
    <row r="39" spans="1:13" ht="12.75" customHeight="1">
      <c r="A39" s="63" t="s">
        <v>70</v>
      </c>
      <c r="B39" s="121" t="s">
        <v>1</v>
      </c>
      <c r="C39" s="121" t="s">
        <v>1</v>
      </c>
      <c r="D39" s="121" t="s">
        <v>1</v>
      </c>
      <c r="E39" s="121" t="s">
        <v>1</v>
      </c>
      <c r="F39" s="121" t="s">
        <v>1</v>
      </c>
      <c r="G39" s="76" t="s">
        <v>1</v>
      </c>
      <c r="H39" s="76" t="s">
        <v>1</v>
      </c>
      <c r="I39" s="121"/>
      <c r="J39" s="121"/>
      <c r="K39" s="121"/>
      <c r="L39" s="122"/>
      <c r="M39" s="122"/>
    </row>
    <row r="40" spans="1:13" ht="12.75" customHeight="1">
      <c r="A40" s="63" t="s">
        <v>71</v>
      </c>
      <c r="B40" s="121" t="s">
        <v>1</v>
      </c>
      <c r="C40" s="121" t="s">
        <v>1</v>
      </c>
      <c r="D40" s="121" t="s">
        <v>1</v>
      </c>
      <c r="E40" s="121" t="s">
        <v>1</v>
      </c>
      <c r="F40" s="121" t="s">
        <v>1</v>
      </c>
      <c r="G40" s="76" t="s">
        <v>1</v>
      </c>
      <c r="H40" s="76" t="s">
        <v>1</v>
      </c>
      <c r="I40" s="121"/>
      <c r="J40" s="121"/>
      <c r="K40" s="121"/>
      <c r="L40" s="122"/>
      <c r="M40" s="122"/>
    </row>
    <row r="41" spans="1:13" ht="12.75" customHeight="1">
      <c r="A41" s="127" t="s">
        <v>74</v>
      </c>
      <c r="B41" s="71">
        <v>9.116030303030303</v>
      </c>
      <c r="C41" s="71">
        <v>8.872255892255891</v>
      </c>
      <c r="D41" s="100">
        <v>7.739642184557439</v>
      </c>
      <c r="E41" s="100" t="s">
        <v>1</v>
      </c>
      <c r="F41" s="100" t="s">
        <v>1</v>
      </c>
      <c r="G41" s="76" t="s">
        <v>1</v>
      </c>
      <c r="H41" s="76">
        <f>+D41-C41</f>
        <v>-1.1326137076984528</v>
      </c>
      <c r="I41" s="122"/>
      <c r="J41" s="122"/>
      <c r="K41" s="122"/>
      <c r="L41" s="122"/>
      <c r="M41" s="122"/>
    </row>
    <row r="42" spans="1:13" ht="12.75" customHeight="1">
      <c r="A42" s="63" t="s">
        <v>26</v>
      </c>
      <c r="B42" s="31">
        <v>10.290697674418604</v>
      </c>
      <c r="C42" s="31">
        <v>10.290697674418604</v>
      </c>
      <c r="D42" s="31">
        <v>5.5</v>
      </c>
      <c r="E42" s="31" t="s">
        <v>1</v>
      </c>
      <c r="F42" s="31" t="s">
        <v>1</v>
      </c>
      <c r="G42" s="76" t="s">
        <v>1</v>
      </c>
      <c r="H42" s="76">
        <f>+D42-C42</f>
        <v>-4.790697674418604</v>
      </c>
      <c r="I42" s="122"/>
      <c r="J42" s="122"/>
      <c r="K42" s="122"/>
      <c r="L42" s="122"/>
      <c r="M42" s="122"/>
    </row>
    <row r="43" spans="1:13" ht="12.75" customHeight="1">
      <c r="A43" s="63" t="s">
        <v>27</v>
      </c>
      <c r="B43" s="31">
        <v>9.535406548197246</v>
      </c>
      <c r="C43" s="31">
        <v>9.261562831330274</v>
      </c>
      <c r="D43" s="31">
        <v>7.324561403508771</v>
      </c>
      <c r="E43" s="31" t="s">
        <v>1</v>
      </c>
      <c r="F43" s="31" t="s">
        <v>1</v>
      </c>
      <c r="G43" s="76" t="s">
        <v>1</v>
      </c>
      <c r="H43" s="76">
        <f>+D43-C43</f>
        <v>-1.9370014278215022</v>
      </c>
      <c r="I43" s="31"/>
      <c r="J43" s="123"/>
      <c r="K43" s="31"/>
      <c r="L43" s="122"/>
      <c r="M43" s="122"/>
    </row>
    <row r="44" spans="1:13" ht="12.75" customHeight="1">
      <c r="A44" s="63" t="s">
        <v>28</v>
      </c>
      <c r="B44" s="31">
        <v>9.771428571428572</v>
      </c>
      <c r="C44" s="120">
        <v>9.695238095238096</v>
      </c>
      <c r="D44" s="31">
        <v>8</v>
      </c>
      <c r="E44" s="31" t="s">
        <v>1</v>
      </c>
      <c r="F44" s="31" t="s">
        <v>1</v>
      </c>
      <c r="G44" s="76" t="s">
        <v>1</v>
      </c>
      <c r="H44" s="76">
        <f>+D44-C44</f>
        <v>-1.6952380952380963</v>
      </c>
      <c r="I44" s="31"/>
      <c r="J44" s="124"/>
      <c r="K44" s="31"/>
      <c r="L44" s="122"/>
      <c r="M44" s="122"/>
    </row>
    <row r="45" spans="1:13" ht="12.75" customHeight="1">
      <c r="A45" s="63" t="s">
        <v>29</v>
      </c>
      <c r="B45" s="31">
        <v>7</v>
      </c>
      <c r="C45" s="120">
        <v>7</v>
      </c>
      <c r="D45" s="120" t="s">
        <v>1</v>
      </c>
      <c r="E45" s="120" t="s">
        <v>1</v>
      </c>
      <c r="F45" s="120" t="s">
        <v>1</v>
      </c>
      <c r="G45" s="76" t="s">
        <v>1</v>
      </c>
      <c r="H45" s="76">
        <f>-C45</f>
        <v>-7</v>
      </c>
      <c r="I45" s="31"/>
      <c r="J45" s="125"/>
      <c r="K45" s="120"/>
      <c r="L45" s="122"/>
      <c r="M45" s="122"/>
    </row>
    <row r="46" spans="1:13" ht="12.75" customHeight="1">
      <c r="A46" s="63" t="s">
        <v>30</v>
      </c>
      <c r="B46" s="31">
        <v>10</v>
      </c>
      <c r="C46" s="120">
        <v>10</v>
      </c>
      <c r="D46" s="120" t="s">
        <v>1</v>
      </c>
      <c r="E46" s="120" t="s">
        <v>1</v>
      </c>
      <c r="F46" s="120" t="s">
        <v>1</v>
      </c>
      <c r="G46" s="76" t="s">
        <v>1</v>
      </c>
      <c r="H46" s="76">
        <f>-C46</f>
        <v>-10</v>
      </c>
      <c r="I46" s="120"/>
      <c r="J46" s="125"/>
      <c r="K46" s="120"/>
      <c r="L46" s="122"/>
      <c r="M46" s="122"/>
    </row>
    <row r="47" spans="1:13" ht="12.75" customHeight="1">
      <c r="A47" s="63" t="s">
        <v>69</v>
      </c>
      <c r="B47" s="31" t="s">
        <v>1</v>
      </c>
      <c r="C47" s="121" t="s">
        <v>1</v>
      </c>
      <c r="D47" s="120" t="s">
        <v>1</v>
      </c>
      <c r="E47" s="120" t="s">
        <v>1</v>
      </c>
      <c r="F47" s="120" t="s">
        <v>1</v>
      </c>
      <c r="G47" s="76" t="s">
        <v>1</v>
      </c>
      <c r="H47" s="76" t="s">
        <v>1</v>
      </c>
      <c r="I47" s="121"/>
      <c r="J47" s="121"/>
      <c r="K47" s="121"/>
      <c r="L47" s="122"/>
      <c r="M47" s="122"/>
    </row>
    <row r="48" spans="1:13" ht="12.75" customHeight="1">
      <c r="A48" s="63" t="s">
        <v>70</v>
      </c>
      <c r="B48" s="31" t="s">
        <v>1</v>
      </c>
      <c r="C48" s="121" t="s">
        <v>1</v>
      </c>
      <c r="D48" s="120" t="s">
        <v>1</v>
      </c>
      <c r="E48" s="120" t="s">
        <v>1</v>
      </c>
      <c r="F48" s="120" t="s">
        <v>1</v>
      </c>
      <c r="G48" s="76" t="s">
        <v>1</v>
      </c>
      <c r="H48" s="76" t="s">
        <v>1</v>
      </c>
      <c r="I48" s="121"/>
      <c r="J48" s="121"/>
      <c r="K48" s="121"/>
      <c r="L48" s="122"/>
      <c r="M48" s="122"/>
    </row>
    <row r="49" spans="1:13" ht="12.75" customHeight="1">
      <c r="A49" s="63" t="s">
        <v>71</v>
      </c>
      <c r="B49" s="31" t="s">
        <v>1</v>
      </c>
      <c r="C49" s="121" t="s">
        <v>1</v>
      </c>
      <c r="D49" s="120" t="s">
        <v>1</v>
      </c>
      <c r="E49" s="120" t="s">
        <v>1</v>
      </c>
      <c r="F49" s="120" t="s">
        <v>1</v>
      </c>
      <c r="G49" s="76" t="s">
        <v>1</v>
      </c>
      <c r="H49" s="76" t="s">
        <v>1</v>
      </c>
      <c r="I49" s="121"/>
      <c r="J49" s="121"/>
      <c r="K49" s="121"/>
      <c r="L49" s="122"/>
      <c r="M49" s="122"/>
    </row>
    <row r="50" spans="1:13" ht="12.75" customHeight="1">
      <c r="A50" s="127" t="s">
        <v>75</v>
      </c>
      <c r="B50" s="128">
        <v>3.5</v>
      </c>
      <c r="C50" s="128">
        <v>3.5</v>
      </c>
      <c r="D50" s="100">
        <v>1.4129902649896489</v>
      </c>
      <c r="E50" s="100">
        <v>3</v>
      </c>
      <c r="F50" s="100">
        <v>2.9999999999999996</v>
      </c>
      <c r="G50" s="76">
        <f>F50-E50</f>
        <v>0</v>
      </c>
      <c r="H50" s="76">
        <f>+D50-C50</f>
        <v>-2.0870097350103514</v>
      </c>
      <c r="I50" s="100"/>
      <c r="J50" s="100"/>
      <c r="K50" s="100"/>
      <c r="L50" s="122"/>
      <c r="M50" s="122"/>
    </row>
    <row r="51" spans="1:13" ht="12.75" customHeight="1">
      <c r="A51" s="63" t="s">
        <v>26</v>
      </c>
      <c r="B51" s="31">
        <v>3</v>
      </c>
      <c r="C51" s="31">
        <v>3</v>
      </c>
      <c r="D51" s="142">
        <v>3</v>
      </c>
      <c r="E51" s="120" t="s">
        <v>1</v>
      </c>
      <c r="F51" s="129">
        <v>3</v>
      </c>
      <c r="G51" s="76">
        <f>F51</f>
        <v>3</v>
      </c>
      <c r="H51" s="76">
        <f>D51-C51</f>
        <v>0</v>
      </c>
      <c r="I51" s="121"/>
      <c r="J51" s="121"/>
      <c r="K51" s="121"/>
      <c r="L51" s="122"/>
      <c r="M51" s="122"/>
    </row>
    <row r="52" spans="1:13" ht="12.75" customHeight="1">
      <c r="A52" s="63" t="s">
        <v>27</v>
      </c>
      <c r="B52" s="129">
        <v>1</v>
      </c>
      <c r="C52" s="129">
        <v>1</v>
      </c>
      <c r="D52" s="31">
        <v>1.1665577346151528</v>
      </c>
      <c r="E52" s="129">
        <v>3</v>
      </c>
      <c r="F52" s="129">
        <v>3</v>
      </c>
      <c r="G52" s="76">
        <f>F52-E52</f>
        <v>0</v>
      </c>
      <c r="H52" s="76">
        <f>D52-C52</f>
        <v>0.16655773461515277</v>
      </c>
      <c r="I52" s="31"/>
      <c r="J52" s="31"/>
      <c r="K52" s="31"/>
      <c r="L52" s="122"/>
      <c r="M52" s="122"/>
    </row>
    <row r="53" spans="1:13" ht="12.75" customHeight="1">
      <c r="A53" s="63" t="s">
        <v>28</v>
      </c>
      <c r="B53" s="129" t="s">
        <v>1</v>
      </c>
      <c r="C53" s="129" t="s">
        <v>1</v>
      </c>
      <c r="D53" s="142">
        <v>0</v>
      </c>
      <c r="E53" s="129" t="s">
        <v>1</v>
      </c>
      <c r="F53" s="129" t="s">
        <v>1</v>
      </c>
      <c r="G53" s="76" t="s">
        <v>1</v>
      </c>
      <c r="H53" s="76" t="s">
        <v>1</v>
      </c>
      <c r="I53" s="121"/>
      <c r="J53" s="121"/>
      <c r="K53" s="121"/>
      <c r="L53" s="122"/>
      <c r="M53" s="122"/>
    </row>
    <row r="54" spans="1:13" ht="12.75" customHeight="1">
      <c r="A54" s="63" t="s">
        <v>29</v>
      </c>
      <c r="B54" s="129" t="s">
        <v>1</v>
      </c>
      <c r="C54" s="129" t="s">
        <v>1</v>
      </c>
      <c r="D54" s="142">
        <v>0</v>
      </c>
      <c r="E54" s="129" t="s">
        <v>1</v>
      </c>
      <c r="F54" s="129" t="s">
        <v>1</v>
      </c>
      <c r="G54" s="76" t="s">
        <v>1</v>
      </c>
      <c r="H54" s="76" t="s">
        <v>1</v>
      </c>
      <c r="I54" s="121"/>
      <c r="J54" s="121"/>
      <c r="K54" s="121"/>
      <c r="L54" s="122"/>
      <c r="M54" s="122"/>
    </row>
    <row r="55" spans="1:13" ht="12.75" customHeight="1">
      <c r="A55" s="63" t="s">
        <v>30</v>
      </c>
      <c r="B55" s="129">
        <v>5</v>
      </c>
      <c r="C55" s="129">
        <v>5</v>
      </c>
      <c r="D55" s="120" t="s">
        <v>1</v>
      </c>
      <c r="E55" s="120" t="s">
        <v>1</v>
      </c>
      <c r="F55" s="120" t="s">
        <v>1</v>
      </c>
      <c r="G55" s="76" t="s">
        <v>1</v>
      </c>
      <c r="H55" s="76">
        <f>-C55</f>
        <v>-5</v>
      </c>
      <c r="I55" s="121"/>
      <c r="J55" s="121"/>
      <c r="K55" s="121"/>
      <c r="L55" s="122"/>
      <c r="M55" s="122"/>
    </row>
    <row r="56" spans="1:13" ht="12.75" customHeight="1">
      <c r="A56" s="63" t="s">
        <v>69</v>
      </c>
      <c r="B56" s="31" t="s">
        <v>1</v>
      </c>
      <c r="C56" s="31" t="s">
        <v>1</v>
      </c>
      <c r="D56" s="121" t="s">
        <v>1</v>
      </c>
      <c r="E56" s="121" t="s">
        <v>1</v>
      </c>
      <c r="F56" s="121" t="s">
        <v>1</v>
      </c>
      <c r="G56" s="76" t="s">
        <v>1</v>
      </c>
      <c r="H56" s="76" t="s">
        <v>1</v>
      </c>
      <c r="I56" s="121"/>
      <c r="J56" s="121"/>
      <c r="K56" s="121"/>
      <c r="L56" s="122"/>
      <c r="M56" s="122"/>
    </row>
    <row r="57" spans="1:13" ht="12.75" customHeight="1">
      <c r="A57" s="63" t="s">
        <v>70</v>
      </c>
      <c r="B57" s="31">
        <v>5</v>
      </c>
      <c r="C57" s="31">
        <v>5</v>
      </c>
      <c r="D57" s="120" t="s">
        <v>1</v>
      </c>
      <c r="E57" s="120" t="s">
        <v>1</v>
      </c>
      <c r="F57" s="120" t="s">
        <v>1</v>
      </c>
      <c r="G57" s="76" t="s">
        <v>1</v>
      </c>
      <c r="H57" s="76">
        <f>-C57</f>
        <v>-5</v>
      </c>
      <c r="I57" s="120"/>
      <c r="J57" s="120"/>
      <c r="K57" s="120"/>
      <c r="L57" s="122"/>
      <c r="M57" s="122"/>
    </row>
    <row r="58" spans="1:13" ht="12.75" customHeight="1">
      <c r="A58" s="63" t="s">
        <v>71</v>
      </c>
      <c r="B58" s="31" t="s">
        <v>1</v>
      </c>
      <c r="C58" s="31" t="s">
        <v>1</v>
      </c>
      <c r="D58" s="121" t="s">
        <v>1</v>
      </c>
      <c r="E58" s="121" t="s">
        <v>1</v>
      </c>
      <c r="F58" s="121" t="s">
        <v>1</v>
      </c>
      <c r="G58" s="76" t="s">
        <v>1</v>
      </c>
      <c r="H58" s="76" t="s">
        <v>1</v>
      </c>
      <c r="I58" s="121"/>
      <c r="J58" s="121"/>
      <c r="K58" s="121"/>
      <c r="L58" s="122"/>
      <c r="M58" s="12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1">
      <selection activeCell="A23" sqref="A23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4" width="14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98</v>
      </c>
      <c r="B1" s="1"/>
    </row>
    <row r="2" spans="1:6" s="6" customFormat="1" ht="12.75" customHeight="1">
      <c r="A2" s="5" t="s">
        <v>80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115</v>
      </c>
      <c r="D3" s="54" t="s">
        <v>116</v>
      </c>
      <c r="E3" s="54">
        <v>41183</v>
      </c>
      <c r="F3" s="54">
        <v>41214</v>
      </c>
      <c r="G3" s="59" t="s">
        <v>2</v>
      </c>
      <c r="H3" s="59" t="s">
        <v>3</v>
      </c>
      <c r="I3" s="2"/>
    </row>
    <row r="4" spans="1:9" ht="12.75" customHeight="1">
      <c r="A4" s="65" t="s">
        <v>76</v>
      </c>
      <c r="B4" s="17">
        <v>6090.8959</v>
      </c>
      <c r="C4" s="17">
        <f>+C5+C14+C23</f>
        <v>5569.5412</v>
      </c>
      <c r="D4" s="17">
        <f>+D5+D14+D23</f>
        <v>7106.4488999999985</v>
      </c>
      <c r="E4" s="17">
        <v>396.73969999999997</v>
      </c>
      <c r="F4" s="17">
        <f>+F5+F23</f>
        <v>859.9017999999999</v>
      </c>
      <c r="G4" s="76">
        <f>F4-E4</f>
        <v>463.1620999999999</v>
      </c>
      <c r="H4" s="76">
        <f>+D4-C4</f>
        <v>1536.9076999999988</v>
      </c>
      <c r="I4" s="12"/>
    </row>
    <row r="5" spans="1:11" ht="12.75" customHeight="1">
      <c r="A5" s="70" t="s">
        <v>45</v>
      </c>
      <c r="B5" s="130">
        <v>5116.773</v>
      </c>
      <c r="C5" s="130">
        <v>4656.418299999999</v>
      </c>
      <c r="D5" s="130">
        <v>5851.227799999999</v>
      </c>
      <c r="E5" s="130">
        <v>389.1747</v>
      </c>
      <c r="F5" s="130">
        <v>841.6883999999999</v>
      </c>
      <c r="G5" s="76">
        <f>F5-E5</f>
        <v>452.5136999999999</v>
      </c>
      <c r="H5" s="76">
        <f>+D5-C5</f>
        <v>1194.8094999999994</v>
      </c>
      <c r="I5" s="12"/>
      <c r="J5" s="132"/>
      <c r="K5" s="132"/>
    </row>
    <row r="6" spans="1:11" ht="12.75" customHeight="1">
      <c r="A6" s="34" t="s">
        <v>26</v>
      </c>
      <c r="B6" s="126">
        <v>322.7308</v>
      </c>
      <c r="C6" s="126">
        <v>322.73080000000004</v>
      </c>
      <c r="D6" s="126">
        <v>1120.9799</v>
      </c>
      <c r="E6" s="77">
        <v>100.0649</v>
      </c>
      <c r="F6" s="77">
        <v>41.612</v>
      </c>
      <c r="G6" s="76">
        <f>F6-E6</f>
        <v>-58.45289999999999</v>
      </c>
      <c r="H6" s="76">
        <f>+D6-C6</f>
        <v>798.2491</v>
      </c>
      <c r="I6" s="12"/>
      <c r="J6" s="132"/>
      <c r="K6" s="132"/>
    </row>
    <row r="7" spans="1:11" ht="12.75" customHeight="1">
      <c r="A7" s="34" t="s">
        <v>27</v>
      </c>
      <c r="B7" s="126">
        <v>4172.7801</v>
      </c>
      <c r="C7" s="126">
        <v>3764.8118999999997</v>
      </c>
      <c r="D7" s="126">
        <v>4650.8204000000005</v>
      </c>
      <c r="E7" s="126">
        <v>289.1098</v>
      </c>
      <c r="F7" s="126">
        <v>800.0763999999999</v>
      </c>
      <c r="G7" s="76">
        <f>F7-E7</f>
        <v>510.9665999999999</v>
      </c>
      <c r="H7" s="76">
        <f>+D7-C7</f>
        <v>886.0085000000008</v>
      </c>
      <c r="I7" s="12"/>
      <c r="J7" s="132"/>
      <c r="K7" s="132"/>
    </row>
    <row r="8" spans="1:11" ht="12.75" customHeight="1">
      <c r="A8" s="34" t="s">
        <v>28</v>
      </c>
      <c r="B8" s="126">
        <v>581.396</v>
      </c>
      <c r="C8" s="126">
        <v>529.0095</v>
      </c>
      <c r="D8" s="126">
        <v>79.4275</v>
      </c>
      <c r="E8" s="126" t="s">
        <v>1</v>
      </c>
      <c r="F8" s="126" t="s">
        <v>1</v>
      </c>
      <c r="G8" s="76" t="s">
        <v>1</v>
      </c>
      <c r="H8" s="76">
        <f>+D8-C8</f>
        <v>-449.582</v>
      </c>
      <c r="I8" s="12"/>
      <c r="J8" s="132"/>
      <c r="K8" s="132"/>
    </row>
    <row r="9" spans="1:11" ht="12.75" customHeight="1">
      <c r="A9" s="34" t="s">
        <v>29</v>
      </c>
      <c r="B9" s="126">
        <v>39.8661</v>
      </c>
      <c r="C9" s="126">
        <v>39.866099999999996</v>
      </c>
      <c r="D9" s="126" t="s">
        <v>1</v>
      </c>
      <c r="E9" s="126" t="s">
        <v>1</v>
      </c>
      <c r="F9" s="126" t="s">
        <v>1</v>
      </c>
      <c r="G9" s="76" t="s">
        <v>1</v>
      </c>
      <c r="H9" s="76">
        <f>-C9</f>
        <v>-39.866099999999996</v>
      </c>
      <c r="I9" s="12"/>
      <c r="J9" s="132"/>
      <c r="K9" s="132"/>
    </row>
    <row r="10" spans="1:11" ht="12.75" customHeight="1">
      <c r="A10" s="34" t="s">
        <v>30</v>
      </c>
      <c r="B10" s="126" t="s">
        <v>1</v>
      </c>
      <c r="C10" s="126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32"/>
      <c r="K10" s="132"/>
    </row>
    <row r="11" spans="1:11" ht="12.75" customHeight="1">
      <c r="A11" s="34" t="s">
        <v>69</v>
      </c>
      <c r="B11" s="126" t="s">
        <v>1</v>
      </c>
      <c r="C11" s="126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32"/>
      <c r="K11" s="132"/>
    </row>
    <row r="12" spans="1:11" ht="12.75" customHeight="1">
      <c r="A12" s="34" t="s">
        <v>70</v>
      </c>
      <c r="B12" s="126" t="s">
        <v>1</v>
      </c>
      <c r="C12" s="126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32"/>
      <c r="K12" s="132"/>
    </row>
    <row r="13" spans="1:11" ht="12.75" customHeight="1">
      <c r="A13" s="34" t="s">
        <v>71</v>
      </c>
      <c r="B13" s="126" t="s">
        <v>1</v>
      </c>
      <c r="C13" s="126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32"/>
      <c r="K13" s="132"/>
    </row>
    <row r="14" spans="1:11" ht="12.75" customHeight="1">
      <c r="A14" s="70" t="s">
        <v>16</v>
      </c>
      <c r="B14" s="130">
        <v>905</v>
      </c>
      <c r="C14" s="134">
        <v>844</v>
      </c>
      <c r="D14" s="134">
        <v>877</v>
      </c>
      <c r="E14" s="134" t="s">
        <v>1</v>
      </c>
      <c r="F14" s="134" t="s">
        <v>1</v>
      </c>
      <c r="G14" s="76" t="s">
        <v>1</v>
      </c>
      <c r="H14" s="76">
        <f>+D14-C14</f>
        <v>33</v>
      </c>
      <c r="I14" s="12"/>
      <c r="J14" s="132"/>
      <c r="K14" s="132"/>
    </row>
    <row r="15" spans="1:11" ht="12.75" customHeight="1">
      <c r="A15" s="34" t="s">
        <v>26</v>
      </c>
      <c r="B15" s="126">
        <v>126</v>
      </c>
      <c r="C15" s="126">
        <v>126</v>
      </c>
      <c r="D15" s="126">
        <v>175</v>
      </c>
      <c r="E15" s="126" t="s">
        <v>1</v>
      </c>
      <c r="F15" s="126" t="s">
        <v>1</v>
      </c>
      <c r="G15" s="76" t="s">
        <v>1</v>
      </c>
      <c r="H15" s="76">
        <f>+D15-C15</f>
        <v>49</v>
      </c>
      <c r="I15" s="12"/>
      <c r="J15" s="132"/>
      <c r="K15" s="132"/>
    </row>
    <row r="16" spans="1:11" ht="12.75" customHeight="1">
      <c r="A16" s="34" t="s">
        <v>27</v>
      </c>
      <c r="B16" s="126">
        <v>584.3</v>
      </c>
      <c r="C16" s="126">
        <v>544.3</v>
      </c>
      <c r="D16" s="126">
        <v>602</v>
      </c>
      <c r="E16" s="126" t="s">
        <v>1</v>
      </c>
      <c r="F16" s="126" t="s">
        <v>1</v>
      </c>
      <c r="G16" s="76" t="s">
        <v>1</v>
      </c>
      <c r="H16" s="76">
        <f>+D16-C16</f>
        <v>57.700000000000045</v>
      </c>
      <c r="I16" s="12"/>
      <c r="J16" s="132"/>
      <c r="K16" s="132"/>
    </row>
    <row r="17" spans="1:11" ht="12.75" customHeight="1">
      <c r="A17" s="34" t="s">
        <v>28</v>
      </c>
      <c r="B17" s="126">
        <v>151.05</v>
      </c>
      <c r="C17" s="126">
        <v>130.05</v>
      </c>
      <c r="D17" s="126">
        <v>100</v>
      </c>
      <c r="E17" s="126" t="s">
        <v>1</v>
      </c>
      <c r="F17" s="126" t="s">
        <v>1</v>
      </c>
      <c r="G17" s="76" t="s">
        <v>1</v>
      </c>
      <c r="H17" s="76">
        <f>+D17-C17</f>
        <v>-30.05000000000001</v>
      </c>
      <c r="I17" s="12"/>
      <c r="J17" s="132"/>
      <c r="K17" s="132"/>
    </row>
    <row r="18" spans="1:11" ht="12.75" customHeight="1">
      <c r="A18" s="34" t="s">
        <v>29</v>
      </c>
      <c r="B18" s="126">
        <v>28.6</v>
      </c>
      <c r="C18" s="126">
        <v>28.6</v>
      </c>
      <c r="D18" s="126" t="s">
        <v>1</v>
      </c>
      <c r="E18" s="126" t="s">
        <v>1</v>
      </c>
      <c r="F18" s="126" t="s">
        <v>1</v>
      </c>
      <c r="G18" s="76" t="s">
        <v>1</v>
      </c>
      <c r="H18" s="76">
        <f>-C18</f>
        <v>-28.6</v>
      </c>
      <c r="I18" s="12"/>
      <c r="J18" s="132"/>
      <c r="K18" s="132"/>
    </row>
    <row r="19" spans="1:11" ht="12.75" customHeight="1">
      <c r="A19" s="34" t="s">
        <v>30</v>
      </c>
      <c r="B19" s="126">
        <v>15.05</v>
      </c>
      <c r="C19" s="126">
        <v>15.05</v>
      </c>
      <c r="D19" s="126" t="s">
        <v>1</v>
      </c>
      <c r="E19" s="126" t="s">
        <v>1</v>
      </c>
      <c r="F19" s="126" t="s">
        <v>1</v>
      </c>
      <c r="G19" s="76" t="s">
        <v>1</v>
      </c>
      <c r="H19" s="76">
        <f>-C19</f>
        <v>-15.05</v>
      </c>
      <c r="I19" s="12"/>
      <c r="J19" s="132"/>
      <c r="K19" s="132"/>
    </row>
    <row r="20" spans="1:11" ht="12.75" customHeight="1">
      <c r="A20" s="34" t="s">
        <v>69</v>
      </c>
      <c r="B20" s="126" t="s">
        <v>1</v>
      </c>
      <c r="C20" s="126" t="s">
        <v>1</v>
      </c>
      <c r="D20" s="126" t="s">
        <v>1</v>
      </c>
      <c r="E20" s="126" t="s">
        <v>1</v>
      </c>
      <c r="F20" s="126" t="s">
        <v>1</v>
      </c>
      <c r="G20" s="76" t="s">
        <v>1</v>
      </c>
      <c r="H20" s="76" t="s">
        <v>1</v>
      </c>
      <c r="I20" s="12"/>
      <c r="J20" s="132"/>
      <c r="K20" s="132"/>
    </row>
    <row r="21" spans="1:11" ht="12.75" customHeight="1">
      <c r="A21" s="34" t="s">
        <v>70</v>
      </c>
      <c r="B21" s="126" t="s">
        <v>1</v>
      </c>
      <c r="C21" s="126" t="s">
        <v>1</v>
      </c>
      <c r="D21" s="126" t="s">
        <v>1</v>
      </c>
      <c r="E21" s="126" t="s">
        <v>1</v>
      </c>
      <c r="F21" s="126" t="s">
        <v>1</v>
      </c>
      <c r="G21" s="76" t="s">
        <v>1</v>
      </c>
      <c r="H21" s="76" t="s">
        <v>1</v>
      </c>
      <c r="I21" s="12"/>
      <c r="J21" s="132"/>
      <c r="K21" s="132"/>
    </row>
    <row r="22" spans="1:11" ht="12.75" customHeight="1">
      <c r="A22" s="34" t="s">
        <v>71</v>
      </c>
      <c r="B22" s="126" t="s">
        <v>1</v>
      </c>
      <c r="C22" s="126" t="s">
        <v>1</v>
      </c>
      <c r="D22" s="126" t="s">
        <v>1</v>
      </c>
      <c r="E22" s="126" t="s">
        <v>1</v>
      </c>
      <c r="F22" s="126" t="s">
        <v>1</v>
      </c>
      <c r="G22" s="76" t="s">
        <v>1</v>
      </c>
      <c r="H22" s="76" t="s">
        <v>1</v>
      </c>
      <c r="I22" s="12"/>
      <c r="J22" s="132"/>
      <c r="K22" s="132"/>
    </row>
    <row r="23" spans="1:11" ht="12.75" customHeight="1">
      <c r="A23" s="70" t="s">
        <v>17</v>
      </c>
      <c r="B23" s="134">
        <v>69.1229</v>
      </c>
      <c r="C23" s="134">
        <v>69.12289999999999</v>
      </c>
      <c r="D23" s="134">
        <v>378.22110000000004</v>
      </c>
      <c r="E23" s="134">
        <v>7.565</v>
      </c>
      <c r="F23" s="134">
        <v>18.2134</v>
      </c>
      <c r="G23" s="76">
        <f>F23-E23</f>
        <v>10.648399999999999</v>
      </c>
      <c r="H23" s="76">
        <f>+D23-C23</f>
        <v>309.0982</v>
      </c>
      <c r="I23" s="124"/>
      <c r="J23" s="132"/>
      <c r="K23" s="132"/>
    </row>
    <row r="24" spans="1:11" ht="12.75" customHeight="1">
      <c r="A24" s="34" t="s">
        <v>26</v>
      </c>
      <c r="B24" s="126">
        <v>4</v>
      </c>
      <c r="C24" s="126">
        <v>4</v>
      </c>
      <c r="D24" s="126">
        <v>51.8778</v>
      </c>
      <c r="E24" s="126" t="s">
        <v>1</v>
      </c>
      <c r="F24" s="126">
        <v>12.198199999999998</v>
      </c>
      <c r="G24" s="76">
        <f>+F24</f>
        <v>12.198199999999998</v>
      </c>
      <c r="H24" s="76">
        <f>D24-C24</f>
        <v>47.8778</v>
      </c>
      <c r="I24" s="124"/>
      <c r="J24" s="132"/>
      <c r="K24" s="132"/>
    </row>
    <row r="25" spans="1:11" ht="12.75" customHeight="1">
      <c r="A25" s="34" t="s">
        <v>27</v>
      </c>
      <c r="B25" s="126">
        <v>28.4445</v>
      </c>
      <c r="C25" s="126">
        <v>28.4445</v>
      </c>
      <c r="D25" s="126">
        <v>256.1882</v>
      </c>
      <c r="E25" s="126">
        <v>7.565</v>
      </c>
      <c r="F25" s="126">
        <v>6.0152</v>
      </c>
      <c r="G25" s="76">
        <f>F25-E25</f>
        <v>-1.5498000000000003</v>
      </c>
      <c r="H25" s="76">
        <f>D25-C25</f>
        <v>227.7437</v>
      </c>
      <c r="I25" s="124"/>
      <c r="J25" s="132"/>
      <c r="K25" s="132"/>
    </row>
    <row r="26" spans="1:11" ht="12.75" customHeight="1">
      <c r="A26" s="34" t="s">
        <v>28</v>
      </c>
      <c r="B26" s="126" t="s">
        <v>1</v>
      </c>
      <c r="C26" s="126" t="s">
        <v>1</v>
      </c>
      <c r="D26" s="126">
        <v>46.8051</v>
      </c>
      <c r="E26" s="126" t="s">
        <v>1</v>
      </c>
      <c r="F26" s="126" t="s">
        <v>1</v>
      </c>
      <c r="G26" s="76" t="s">
        <v>1</v>
      </c>
      <c r="H26" s="76">
        <f>D26</f>
        <v>46.8051</v>
      </c>
      <c r="I26" s="124"/>
      <c r="J26" s="132"/>
      <c r="K26" s="132"/>
    </row>
    <row r="27" spans="1:11" ht="12.75" customHeight="1">
      <c r="A27" s="34" t="s">
        <v>29</v>
      </c>
      <c r="B27" s="126" t="s">
        <v>1</v>
      </c>
      <c r="C27" s="126" t="s">
        <v>1</v>
      </c>
      <c r="D27" s="126">
        <v>23.35</v>
      </c>
      <c r="E27" s="126" t="s">
        <v>1</v>
      </c>
      <c r="F27" s="126" t="s">
        <v>1</v>
      </c>
      <c r="G27" s="76" t="s">
        <v>1</v>
      </c>
      <c r="H27" s="76">
        <f>D27</f>
        <v>23.35</v>
      </c>
      <c r="I27" s="124"/>
      <c r="J27" s="132"/>
      <c r="K27" s="132"/>
    </row>
    <row r="28" spans="1:11" ht="12.75" customHeight="1">
      <c r="A28" s="34" t="s">
        <v>30</v>
      </c>
      <c r="B28" s="126">
        <v>18.564</v>
      </c>
      <c r="C28" s="126">
        <v>18.564</v>
      </c>
      <c r="D28" s="126" t="s">
        <v>1</v>
      </c>
      <c r="E28" s="126" t="s">
        <v>1</v>
      </c>
      <c r="F28" s="126" t="s">
        <v>1</v>
      </c>
      <c r="G28" s="76" t="s">
        <v>1</v>
      </c>
      <c r="H28" s="76">
        <f>-C28</f>
        <v>-18.564</v>
      </c>
      <c r="I28" s="124"/>
      <c r="J28" s="132"/>
      <c r="K28" s="132"/>
    </row>
    <row r="29" spans="1:11" ht="12.75" customHeight="1">
      <c r="A29" s="34" t="s">
        <v>69</v>
      </c>
      <c r="B29" s="126" t="s">
        <v>1</v>
      </c>
      <c r="C29" s="126">
        <v>18.1144</v>
      </c>
      <c r="D29" s="126" t="s">
        <v>1</v>
      </c>
      <c r="E29" s="126" t="s">
        <v>1</v>
      </c>
      <c r="F29" s="126" t="s">
        <v>1</v>
      </c>
      <c r="G29" s="76" t="s">
        <v>1</v>
      </c>
      <c r="H29" s="76">
        <f>-C29</f>
        <v>-18.1144</v>
      </c>
      <c r="I29" s="124"/>
      <c r="J29" s="132"/>
      <c r="K29" s="132"/>
    </row>
    <row r="30" spans="1:11" ht="12.75" customHeight="1">
      <c r="A30" s="34" t="s">
        <v>70</v>
      </c>
      <c r="B30" s="126">
        <v>18.1144</v>
      </c>
      <c r="C30" s="126" t="s">
        <v>1</v>
      </c>
      <c r="D30" s="126" t="s">
        <v>1</v>
      </c>
      <c r="E30" s="126" t="s">
        <v>1</v>
      </c>
      <c r="F30" s="126" t="s">
        <v>1</v>
      </c>
      <c r="G30" s="76" t="s">
        <v>1</v>
      </c>
      <c r="H30" s="76" t="s">
        <v>1</v>
      </c>
      <c r="I30" s="124"/>
      <c r="J30" s="132"/>
      <c r="K30" s="132"/>
    </row>
    <row r="31" spans="1:11" ht="12.75" customHeight="1">
      <c r="A31" s="34" t="s">
        <v>71</v>
      </c>
      <c r="B31" s="126" t="s">
        <v>1</v>
      </c>
      <c r="C31" s="126" t="s">
        <v>1</v>
      </c>
      <c r="D31" s="126" t="s">
        <v>1</v>
      </c>
      <c r="E31" s="126" t="s">
        <v>1</v>
      </c>
      <c r="F31" s="126" t="s">
        <v>1</v>
      </c>
      <c r="G31" s="76" t="s">
        <v>1</v>
      </c>
      <c r="H31" s="76" t="s">
        <v>1</v>
      </c>
      <c r="I31" s="124"/>
      <c r="J31" s="132"/>
      <c r="K31" s="132"/>
    </row>
    <row r="32" ht="15" customHeight="1">
      <c r="F32" s="9"/>
    </row>
    <row r="33" spans="1:9" ht="15" customHeight="1">
      <c r="A33" s="42" t="s">
        <v>77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101</v>
      </c>
      <c r="C35" s="54">
        <v>40817</v>
      </c>
      <c r="D35" s="54">
        <v>40848</v>
      </c>
      <c r="E35" s="54" t="s">
        <v>108</v>
      </c>
      <c r="F35" s="54">
        <v>41183</v>
      </c>
      <c r="G35" s="54">
        <v>41214</v>
      </c>
      <c r="H35" s="59" t="s">
        <v>2</v>
      </c>
      <c r="I35" s="59" t="s">
        <v>46</v>
      </c>
    </row>
    <row r="36" spans="1:14" ht="12.75" customHeight="1">
      <c r="A36" s="43" t="s">
        <v>102</v>
      </c>
      <c r="B36" s="17">
        <v>34065.042</v>
      </c>
      <c r="C36" s="17">
        <v>37952.442</v>
      </c>
      <c r="D36" s="17">
        <v>39225.241</v>
      </c>
      <c r="E36" s="17">
        <v>38675.282</v>
      </c>
      <c r="F36" s="17">
        <v>51428.63458491999</v>
      </c>
      <c r="G36" s="17">
        <v>51183.3073796</v>
      </c>
      <c r="H36" s="16">
        <f>G36/F36-1</f>
        <v>-0.0047702453565027225</v>
      </c>
      <c r="I36" s="16">
        <f>G36/E36-1</f>
        <v>0.32341135559399414</v>
      </c>
      <c r="J36" s="12"/>
      <c r="K36" s="12"/>
      <c r="L36" s="12"/>
      <c r="M36" s="83"/>
      <c r="N36" s="83"/>
    </row>
    <row r="37" spans="1:14" ht="12.75" customHeight="1">
      <c r="A37" s="63" t="s">
        <v>56</v>
      </c>
      <c r="B37" s="33">
        <v>16331.38</v>
      </c>
      <c r="C37" s="33">
        <v>17595.464</v>
      </c>
      <c r="D37" s="33">
        <v>18175.383</v>
      </c>
      <c r="E37" s="33">
        <v>16882.454</v>
      </c>
      <c r="F37" s="33">
        <v>25666.947092609997</v>
      </c>
      <c r="G37" s="33">
        <v>24965.44185614</v>
      </c>
      <c r="H37" s="16">
        <f aca="true" t="shared" si="0" ref="H37:H50">G37/F37-1</f>
        <v>-0.02733107423874226</v>
      </c>
      <c r="I37" s="16">
        <f aca="true" t="shared" si="1" ref="I37:I50">G37/E37-1</f>
        <v>0.47878038679329427</v>
      </c>
      <c r="J37" s="140"/>
      <c r="K37" s="12"/>
      <c r="L37" s="12"/>
      <c r="M37" s="83"/>
      <c r="N37" s="83"/>
    </row>
    <row r="38" spans="1:14" ht="12.75" customHeight="1">
      <c r="A38" s="63" t="s">
        <v>57</v>
      </c>
      <c r="B38" s="33">
        <v>11233.951</v>
      </c>
      <c r="C38" s="33">
        <v>13734.513</v>
      </c>
      <c r="D38" s="33">
        <v>14252.215</v>
      </c>
      <c r="E38" s="33">
        <v>15214.801</v>
      </c>
      <c r="F38" s="33">
        <v>19046.371322889998</v>
      </c>
      <c r="G38" s="33">
        <v>19675.084450510003</v>
      </c>
      <c r="H38" s="16">
        <f t="shared" si="0"/>
        <v>0.033009601512095754</v>
      </c>
      <c r="I38" s="16">
        <f t="shared" si="1"/>
        <v>0.2931542417485449</v>
      </c>
      <c r="J38" s="141"/>
      <c r="K38" s="12"/>
      <c r="L38" s="12"/>
      <c r="M38" s="83"/>
      <c r="N38" s="83"/>
    </row>
    <row r="39" spans="1:14" ht="12.75" customHeight="1">
      <c r="A39" s="63" t="s">
        <v>58</v>
      </c>
      <c r="B39" s="33">
        <v>4695.701</v>
      </c>
      <c r="C39" s="33">
        <v>4695.088</v>
      </c>
      <c r="D39" s="33">
        <v>4850.052</v>
      </c>
      <c r="E39" s="33">
        <v>4763.601</v>
      </c>
      <c r="F39" s="33">
        <v>4575.817597679999</v>
      </c>
      <c r="G39" s="33">
        <v>4211.662318950001</v>
      </c>
      <c r="H39" s="16">
        <f t="shared" si="0"/>
        <v>-0.07958256004667463</v>
      </c>
      <c r="I39" s="16">
        <f t="shared" si="1"/>
        <v>-0.11586585044591247</v>
      </c>
      <c r="J39" s="141"/>
      <c r="K39" s="12"/>
      <c r="L39" s="12"/>
      <c r="M39" s="83"/>
      <c r="N39" s="83"/>
    </row>
    <row r="40" spans="1:14" ht="12.75" customHeight="1">
      <c r="A40" s="63" t="s">
        <v>59</v>
      </c>
      <c r="B40" s="33">
        <v>1804.01</v>
      </c>
      <c r="C40" s="33">
        <v>1927.377</v>
      </c>
      <c r="D40" s="33">
        <v>1947.591</v>
      </c>
      <c r="E40" s="33">
        <v>1814.426</v>
      </c>
      <c r="F40" s="33">
        <v>2139.49857174</v>
      </c>
      <c r="G40" s="33">
        <v>2331.118754</v>
      </c>
      <c r="H40" s="16">
        <f t="shared" si="0"/>
        <v>0.08956312698267443</v>
      </c>
      <c r="I40" s="16">
        <f t="shared" si="1"/>
        <v>0.2847692625656819</v>
      </c>
      <c r="J40" s="141"/>
      <c r="K40" s="12"/>
      <c r="L40" s="12"/>
      <c r="M40" s="83"/>
      <c r="N40" s="83"/>
    </row>
    <row r="41" spans="1:14" ht="12.75" customHeight="1">
      <c r="A41" s="64" t="s">
        <v>63</v>
      </c>
      <c r="B41" s="45">
        <v>16330.158</v>
      </c>
      <c r="C41" s="17">
        <v>18873.207</v>
      </c>
      <c r="D41" s="17">
        <v>18913.019</v>
      </c>
      <c r="E41" s="17">
        <v>19298.968</v>
      </c>
      <c r="F41" s="17">
        <v>25294.59203331</v>
      </c>
      <c r="G41" s="17">
        <v>25628.2778358</v>
      </c>
      <c r="H41" s="16">
        <f t="shared" si="0"/>
        <v>0.013191981987713985</v>
      </c>
      <c r="I41" s="16">
        <f t="shared" si="1"/>
        <v>0.3279610513784985</v>
      </c>
      <c r="J41" s="140"/>
      <c r="K41" s="12"/>
      <c r="L41" s="12"/>
      <c r="M41" s="12"/>
      <c r="N41" s="12"/>
    </row>
    <row r="42" spans="1:13" ht="12.75" customHeight="1">
      <c r="A42" s="63" t="s">
        <v>56</v>
      </c>
      <c r="B42" s="33">
        <v>7325.222</v>
      </c>
      <c r="C42" s="33">
        <v>7945.3</v>
      </c>
      <c r="D42" s="33">
        <v>7640.141</v>
      </c>
      <c r="E42" s="33">
        <v>7373.288</v>
      </c>
      <c r="F42" s="33">
        <v>11972.222789219999</v>
      </c>
      <c r="G42" s="33">
        <v>12058.93063729</v>
      </c>
      <c r="H42" s="16">
        <f t="shared" si="0"/>
        <v>0.007242418521318683</v>
      </c>
      <c r="I42" s="16">
        <f t="shared" si="1"/>
        <v>0.6354888941392225</v>
      </c>
      <c r="J42" s="140"/>
      <c r="K42" s="12"/>
      <c r="L42" s="12"/>
      <c r="M42" s="12"/>
    </row>
    <row r="43" spans="1:14" ht="12.75" customHeight="1">
      <c r="A43" s="63" t="s">
        <v>57</v>
      </c>
      <c r="B43" s="33">
        <v>4848.221</v>
      </c>
      <c r="C43" s="33">
        <v>6442.34</v>
      </c>
      <c r="D43" s="33">
        <v>6644.742</v>
      </c>
      <c r="E43" s="33">
        <v>7404.83</v>
      </c>
      <c r="F43" s="33">
        <v>9207.23745854</v>
      </c>
      <c r="G43" s="33">
        <v>9672.13027177</v>
      </c>
      <c r="H43" s="16">
        <f t="shared" si="0"/>
        <v>0.05049210638081214</v>
      </c>
      <c r="I43" s="16">
        <f t="shared" si="1"/>
        <v>0.3061920762218715</v>
      </c>
      <c r="J43" s="140"/>
      <c r="K43" s="12"/>
      <c r="L43" s="12"/>
      <c r="M43" s="12"/>
      <c r="N43" s="12"/>
    </row>
    <row r="44" spans="1:15" ht="12.75" customHeight="1">
      <c r="A44" s="63" t="s">
        <v>58</v>
      </c>
      <c r="B44" s="33">
        <v>3943.059</v>
      </c>
      <c r="C44" s="33">
        <v>4249.607</v>
      </c>
      <c r="D44" s="33">
        <v>4421.552</v>
      </c>
      <c r="E44" s="33">
        <v>4349.468</v>
      </c>
      <c r="F44" s="33">
        <v>3898.9706059600003</v>
      </c>
      <c r="G44" s="33">
        <v>3615.2204044999994</v>
      </c>
      <c r="H44" s="16">
        <f t="shared" si="0"/>
        <v>-0.0727756708466224</v>
      </c>
      <c r="I44" s="16">
        <f t="shared" si="1"/>
        <v>-0.16881319634953063</v>
      </c>
      <c r="J44" s="141"/>
      <c r="K44" s="12"/>
      <c r="L44" s="12"/>
      <c r="M44" s="12"/>
      <c r="N44" s="12"/>
      <c r="O44" s="12"/>
    </row>
    <row r="45" spans="1:15" ht="12.75" customHeight="1">
      <c r="A45" s="63" t="s">
        <v>59</v>
      </c>
      <c r="B45" s="33">
        <v>213.656</v>
      </c>
      <c r="C45" s="33">
        <v>235.96</v>
      </c>
      <c r="D45" s="33">
        <v>206.584</v>
      </c>
      <c r="E45" s="33">
        <v>171.382</v>
      </c>
      <c r="F45" s="33">
        <v>216.16117959000002</v>
      </c>
      <c r="G45" s="33">
        <v>281.99652224000005</v>
      </c>
      <c r="H45" s="16">
        <f t="shared" si="0"/>
        <v>0.304565985321102</v>
      </c>
      <c r="I45" s="16">
        <f t="shared" si="1"/>
        <v>0.6454267206591127</v>
      </c>
      <c r="J45" s="140"/>
      <c r="K45" s="12"/>
      <c r="L45" s="12"/>
      <c r="M45" s="12"/>
      <c r="N45" s="12"/>
      <c r="O45" s="12"/>
    </row>
    <row r="46" spans="1:15" ht="12.75" customHeight="1">
      <c r="A46" s="64" t="s">
        <v>64</v>
      </c>
      <c r="B46" s="45">
        <v>17734.884000000002</v>
      </c>
      <c r="C46" s="45">
        <v>19079.235000000004</v>
      </c>
      <c r="D46" s="45">
        <f aca="true" t="shared" si="2" ref="D46:E50">+D36-D41</f>
        <v>20312.222</v>
      </c>
      <c r="E46" s="45">
        <f t="shared" si="2"/>
        <v>19376.314</v>
      </c>
      <c r="F46" s="45">
        <v>26134.042551609993</v>
      </c>
      <c r="G46" s="45">
        <f>+G36-G41</f>
        <v>25555.029543800003</v>
      </c>
      <c r="H46" s="16">
        <f t="shared" si="0"/>
        <v>-0.022155508726464546</v>
      </c>
      <c r="I46" s="16">
        <f t="shared" si="1"/>
        <v>0.3188798211981909</v>
      </c>
      <c r="J46" s="140"/>
      <c r="K46" s="12"/>
      <c r="L46" s="12"/>
      <c r="M46" s="12"/>
      <c r="N46" s="12"/>
      <c r="O46" s="12"/>
    </row>
    <row r="47" spans="1:15" ht="12.75" customHeight="1">
      <c r="A47" s="63" t="s">
        <v>56</v>
      </c>
      <c r="B47" s="33">
        <v>9006.158</v>
      </c>
      <c r="C47" s="33">
        <v>9650.164</v>
      </c>
      <c r="D47" s="33">
        <f t="shared" si="2"/>
        <v>10535.242000000002</v>
      </c>
      <c r="E47" s="33">
        <f t="shared" si="2"/>
        <v>9509.166000000001</v>
      </c>
      <c r="F47" s="33">
        <v>13694.724303389998</v>
      </c>
      <c r="G47" s="33">
        <f>+G37-G42</f>
        <v>12906.511218850002</v>
      </c>
      <c r="H47" s="16">
        <f t="shared" si="0"/>
        <v>-0.05755596586525513</v>
      </c>
      <c r="I47" s="16">
        <f t="shared" si="1"/>
        <v>0.3572705764995585</v>
      </c>
      <c r="J47" s="81"/>
      <c r="K47" s="12"/>
      <c r="L47" s="12"/>
      <c r="M47" s="12"/>
      <c r="N47" s="12"/>
      <c r="O47" s="12"/>
    </row>
    <row r="48" spans="1:15" ht="12.75" customHeight="1">
      <c r="A48" s="63" t="s">
        <v>57</v>
      </c>
      <c r="B48" s="33">
        <v>6385.73</v>
      </c>
      <c r="C48" s="33">
        <v>7292.173000000001</v>
      </c>
      <c r="D48" s="33">
        <f t="shared" si="2"/>
        <v>7607.473</v>
      </c>
      <c r="E48" s="33">
        <f t="shared" si="2"/>
        <v>7809.971</v>
      </c>
      <c r="F48" s="33">
        <v>9839.133864349998</v>
      </c>
      <c r="G48" s="33">
        <f>+G38-G43</f>
        <v>10002.954178740003</v>
      </c>
      <c r="H48" s="16">
        <f t="shared" si="0"/>
        <v>0.016649871487527168</v>
      </c>
      <c r="I48" s="16">
        <f t="shared" si="1"/>
        <v>0.28079274285909683</v>
      </c>
      <c r="J48" s="81"/>
      <c r="K48" s="12"/>
      <c r="L48" s="12"/>
      <c r="M48" s="12"/>
      <c r="N48" s="12"/>
      <c r="O48" s="12"/>
    </row>
    <row r="49" spans="1:14" ht="12.75" customHeight="1">
      <c r="A49" s="63" t="s">
        <v>58</v>
      </c>
      <c r="B49" s="33">
        <v>752.6419999999998</v>
      </c>
      <c r="C49" s="33">
        <v>445.48099999999977</v>
      </c>
      <c r="D49" s="33">
        <f t="shared" si="2"/>
        <v>428.5</v>
      </c>
      <c r="E49" s="33">
        <f t="shared" si="2"/>
        <v>414.1329999999998</v>
      </c>
      <c r="F49" s="33">
        <v>676.8469917199991</v>
      </c>
      <c r="G49" s="33">
        <f>+G39-G44</f>
        <v>596.4419144500011</v>
      </c>
      <c r="H49" s="16">
        <f t="shared" si="0"/>
        <v>-0.11879358001676732</v>
      </c>
      <c r="I49" s="16">
        <f t="shared" si="1"/>
        <v>0.4402182739603011</v>
      </c>
      <c r="J49" s="81"/>
      <c r="K49" s="12"/>
      <c r="L49" s="12"/>
      <c r="M49" s="12"/>
      <c r="N49" s="12"/>
    </row>
    <row r="50" spans="1:14" ht="12.75" customHeight="1">
      <c r="A50" s="63" t="s">
        <v>59</v>
      </c>
      <c r="B50" s="33">
        <v>1590.354</v>
      </c>
      <c r="C50" s="33">
        <v>1691.417</v>
      </c>
      <c r="D50" s="33">
        <f t="shared" si="2"/>
        <v>1741.0069999999998</v>
      </c>
      <c r="E50" s="33">
        <f t="shared" si="2"/>
        <v>1643.0439999999999</v>
      </c>
      <c r="F50" s="33">
        <v>1923.33739215</v>
      </c>
      <c r="G50" s="33">
        <f>+G40-G45</f>
        <v>2049.12223176</v>
      </c>
      <c r="H50" s="16">
        <f t="shared" si="0"/>
        <v>0.065399258665372</v>
      </c>
      <c r="I50" s="16">
        <f t="shared" si="1"/>
        <v>0.24714994349512254</v>
      </c>
      <c r="J50" s="81"/>
      <c r="K50" s="81"/>
      <c r="M50" s="12"/>
      <c r="N50" s="1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78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101</v>
      </c>
      <c r="C56" s="54">
        <v>40817</v>
      </c>
      <c r="D56" s="54">
        <v>40848</v>
      </c>
      <c r="E56" s="54" t="s">
        <v>108</v>
      </c>
      <c r="F56" s="54">
        <v>41183</v>
      </c>
      <c r="G56" s="54">
        <v>41214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30544.051</v>
      </c>
      <c r="D57" s="17">
        <v>31169.024</v>
      </c>
      <c r="E57" s="17">
        <v>31217.212</v>
      </c>
      <c r="F57" s="17">
        <v>36215.88417949</v>
      </c>
      <c r="G57" s="17">
        <v>39556.61812119</v>
      </c>
      <c r="H57" s="16">
        <f>G57/F57-1</f>
        <v>0.09224499186994706</v>
      </c>
      <c r="I57" s="16">
        <f>G57/E57-1</f>
        <v>0.2671412847883403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60</v>
      </c>
      <c r="B58" s="33">
        <v>16696.243</v>
      </c>
      <c r="C58" s="33">
        <v>19459.866</v>
      </c>
      <c r="D58" s="33">
        <v>19884.859</v>
      </c>
      <c r="E58" s="33">
        <v>19864.556</v>
      </c>
      <c r="F58" s="33">
        <v>22263.0106278</v>
      </c>
      <c r="G58" s="33">
        <v>25076.56979311</v>
      </c>
      <c r="H58" s="16">
        <f aca="true" t="shared" si="3" ref="H58:H68">G58/F58-1</f>
        <v>0.12637819800511108</v>
      </c>
      <c r="I58" s="16">
        <f aca="true" t="shared" si="4" ref="I58:I68">G58/E58-1</f>
        <v>0.2623775629875644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61</v>
      </c>
      <c r="B59" s="33">
        <v>9268.708</v>
      </c>
      <c r="C59" s="33">
        <v>11036.769</v>
      </c>
      <c r="D59" s="33">
        <v>11234.892</v>
      </c>
      <c r="E59" s="33">
        <v>11314.636</v>
      </c>
      <c r="F59" s="33">
        <v>13876.81337091</v>
      </c>
      <c r="G59" s="33">
        <v>14399.964760599998</v>
      </c>
      <c r="H59" s="16">
        <f t="shared" si="3"/>
        <v>0.03769967756334336</v>
      </c>
      <c r="I59" s="16">
        <f t="shared" si="4"/>
        <v>0.2726847563279984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62</v>
      </c>
      <c r="B60" s="33">
        <v>417.003</v>
      </c>
      <c r="C60" s="33">
        <v>47.418</v>
      </c>
      <c r="D60" s="33">
        <v>49.277</v>
      </c>
      <c r="E60" s="33">
        <v>38.021</v>
      </c>
      <c r="F60" s="33">
        <v>76.06018078</v>
      </c>
      <c r="G60" s="33">
        <v>80.08356748</v>
      </c>
      <c r="H60" s="16">
        <f t="shared" si="3"/>
        <v>0.052897411743438205</v>
      </c>
      <c r="I60" s="16">
        <f t="shared" si="4"/>
        <v>1.1062982951526785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63</v>
      </c>
      <c r="B61" s="17">
        <v>11665.144</v>
      </c>
      <c r="C61" s="17">
        <v>14226.922</v>
      </c>
      <c r="D61" s="17">
        <v>14212.588</v>
      </c>
      <c r="E61" s="17">
        <v>13969.178</v>
      </c>
      <c r="F61" s="17">
        <v>15664.30940491</v>
      </c>
      <c r="G61" s="17">
        <v>18602.03191969</v>
      </c>
      <c r="H61" s="16">
        <f t="shared" si="3"/>
        <v>0.18754242136325328</v>
      </c>
      <c r="I61" s="16">
        <f t="shared" si="4"/>
        <v>0.3316482845082225</v>
      </c>
      <c r="J61" s="82"/>
      <c r="M61" s="9"/>
      <c r="N61" s="9"/>
      <c r="P61" s="9"/>
    </row>
    <row r="62" spans="1:16" ht="12.75" customHeight="1">
      <c r="A62" s="63" t="s">
        <v>60</v>
      </c>
      <c r="B62" s="33">
        <v>7203.891</v>
      </c>
      <c r="C62" s="33">
        <v>8380.573</v>
      </c>
      <c r="D62" s="33">
        <v>8291.726</v>
      </c>
      <c r="E62" s="33">
        <v>7978.225</v>
      </c>
      <c r="F62" s="33">
        <v>8449.13698212</v>
      </c>
      <c r="G62" s="33">
        <v>10921.733245840001</v>
      </c>
      <c r="H62" s="16">
        <f t="shared" si="3"/>
        <v>0.2926448309398333</v>
      </c>
      <c r="I62" s="16">
        <f t="shared" si="4"/>
        <v>0.3689427467688615</v>
      </c>
      <c r="J62" s="82"/>
      <c r="K62" s="82"/>
      <c r="L62" s="82"/>
      <c r="M62" s="9"/>
      <c r="N62" s="9"/>
      <c r="P62" s="9"/>
    </row>
    <row r="63" spans="1:16" ht="12.75" customHeight="1">
      <c r="A63" s="63" t="s">
        <v>61</v>
      </c>
      <c r="B63" s="33">
        <v>4458.025</v>
      </c>
      <c r="C63" s="33">
        <v>5844.13</v>
      </c>
      <c r="D63" s="33">
        <v>5918.376</v>
      </c>
      <c r="E63" s="33">
        <v>5988.087</v>
      </c>
      <c r="F63" s="33">
        <v>7211.672766420002</v>
      </c>
      <c r="G63" s="33">
        <v>7677.24155323</v>
      </c>
      <c r="H63" s="16">
        <f t="shared" si="3"/>
        <v>0.06455766947411212</v>
      </c>
      <c r="I63" s="16">
        <f t="shared" si="4"/>
        <v>0.2820858403075974</v>
      </c>
      <c r="J63" s="82"/>
      <c r="K63" s="82"/>
      <c r="L63" s="82"/>
      <c r="M63" s="93"/>
      <c r="N63" s="9"/>
      <c r="P63" s="9"/>
    </row>
    <row r="64" spans="1:16" ht="12.75" customHeight="1">
      <c r="A64" s="63" t="s">
        <v>62</v>
      </c>
      <c r="B64" s="33">
        <v>3.23</v>
      </c>
      <c r="C64" s="33">
        <v>2.221</v>
      </c>
      <c r="D64" s="33">
        <v>2.485</v>
      </c>
      <c r="E64" s="33">
        <v>2.867</v>
      </c>
      <c r="F64" s="33">
        <v>3.49965637</v>
      </c>
      <c r="G64" s="33">
        <v>3.05712062</v>
      </c>
      <c r="H64" s="16">
        <f t="shared" si="3"/>
        <v>-0.12645120069316973</v>
      </c>
      <c r="I64" s="16">
        <f t="shared" si="4"/>
        <v>0.06631343564701786</v>
      </c>
      <c r="J64" s="82"/>
      <c r="K64" s="82"/>
      <c r="L64" s="82"/>
      <c r="M64" s="93"/>
      <c r="N64" s="9"/>
      <c r="P64" s="9"/>
    </row>
    <row r="65" spans="1:16" ht="12.75" customHeight="1">
      <c r="A65" s="64" t="s">
        <v>64</v>
      </c>
      <c r="B65" s="17">
        <v>14716.810000000001</v>
      </c>
      <c r="C65" s="17">
        <v>16317.128999999999</v>
      </c>
      <c r="D65" s="17">
        <f aca="true" t="shared" si="5" ref="D65:E68">+D57-D61</f>
        <v>16956.436</v>
      </c>
      <c r="E65" s="17">
        <f t="shared" si="5"/>
        <v>17248.034</v>
      </c>
      <c r="F65" s="17">
        <v>20551.57477458</v>
      </c>
      <c r="G65" s="17">
        <f>+G57-G61</f>
        <v>20954.586201499995</v>
      </c>
      <c r="H65" s="16">
        <f t="shared" si="3"/>
        <v>0.01960975892798622</v>
      </c>
      <c r="I65" s="16">
        <f t="shared" si="4"/>
        <v>0.2148970834299142</v>
      </c>
      <c r="J65" s="82"/>
      <c r="K65" s="82"/>
      <c r="L65" s="82"/>
      <c r="M65" s="93"/>
      <c r="N65" s="9"/>
      <c r="O65" s="9"/>
      <c r="P65" s="9"/>
    </row>
    <row r="66" spans="1:16" ht="12.75" customHeight="1">
      <c r="A66" s="63" t="s">
        <v>60</v>
      </c>
      <c r="B66" s="33">
        <v>9492.351999999999</v>
      </c>
      <c r="C66" s="33">
        <v>11079.293000000001</v>
      </c>
      <c r="D66" s="33">
        <f t="shared" si="5"/>
        <v>11593.133</v>
      </c>
      <c r="E66" s="33">
        <f t="shared" si="5"/>
        <v>11886.331</v>
      </c>
      <c r="F66" s="33">
        <v>13813.873645679998</v>
      </c>
      <c r="G66" s="33">
        <f>+G58-G62</f>
        <v>14154.836547269999</v>
      </c>
      <c r="H66" s="16">
        <f t="shared" si="3"/>
        <v>0.024682642272222388</v>
      </c>
      <c r="I66" s="16">
        <f t="shared" si="4"/>
        <v>0.19084993908296832</v>
      </c>
      <c r="J66" s="82"/>
      <c r="K66" s="82"/>
      <c r="L66" s="9"/>
      <c r="M66" s="93"/>
      <c r="N66" s="9"/>
      <c r="O66" s="9"/>
      <c r="P66" s="9"/>
    </row>
    <row r="67" spans="1:16" ht="12.75" customHeight="1">
      <c r="A67" s="63" t="s">
        <v>61</v>
      </c>
      <c r="B67" s="33">
        <v>4810.683000000001</v>
      </c>
      <c r="C67" s="33">
        <v>5192.639</v>
      </c>
      <c r="D67" s="33">
        <f t="shared" si="5"/>
        <v>5316.516</v>
      </c>
      <c r="E67" s="33">
        <f t="shared" si="5"/>
        <v>5326.549</v>
      </c>
      <c r="F67" s="33">
        <v>6665.140604489999</v>
      </c>
      <c r="G67" s="33">
        <f>+G59-G63</f>
        <v>6722.723207369998</v>
      </c>
      <c r="H67" s="16">
        <f t="shared" si="3"/>
        <v>0.008639368063924735</v>
      </c>
      <c r="I67" s="16">
        <f t="shared" si="4"/>
        <v>0.2621160919330692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62</v>
      </c>
      <c r="B68" s="33">
        <v>413.77299999999997</v>
      </c>
      <c r="C68" s="33">
        <v>45.197</v>
      </c>
      <c r="D68" s="33">
        <f t="shared" si="5"/>
        <v>46.792</v>
      </c>
      <c r="E68" s="33">
        <f t="shared" si="5"/>
        <v>35.154</v>
      </c>
      <c r="F68" s="33">
        <v>72.56052441</v>
      </c>
      <c r="G68" s="33">
        <f>+G60-G64</f>
        <v>77.02644686</v>
      </c>
      <c r="H68" s="16">
        <f t="shared" si="3"/>
        <v>0.06154754925371675</v>
      </c>
      <c r="I68" s="16">
        <f t="shared" si="4"/>
        <v>1.1911147198042893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33"/>
      <c r="I69" s="86"/>
      <c r="J69"/>
      <c r="K69" s="82"/>
      <c r="L69" s="93"/>
      <c r="M69" s="82"/>
      <c r="N69" s="69"/>
      <c r="O69" s="9"/>
      <c r="P69" s="9"/>
      <c r="Q69" s="9"/>
      <c r="R69" s="9"/>
      <c r="S69" s="9"/>
    </row>
    <row r="70" spans="2:11" ht="12.75">
      <c r="B70" s="12"/>
      <c r="C70" s="12"/>
      <c r="D70" s="12"/>
      <c r="E70" s="12"/>
      <c r="F70" s="12"/>
      <c r="G70" s="12"/>
      <c r="H70" s="86"/>
      <c r="K70" s="82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33"/>
      <c r="D76" s="33"/>
      <c r="E76" s="33"/>
      <c r="F76" s="33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F80" s="17"/>
      <c r="G80" s="17"/>
      <c r="I80" s="33"/>
    </row>
    <row r="81" spans="2:9" ht="9.75">
      <c r="B81" s="33"/>
      <c r="C81" s="33"/>
      <c r="D81" s="33"/>
      <c r="F81" s="33"/>
      <c r="G81" s="33"/>
      <c r="I81" s="33"/>
    </row>
    <row r="82" spans="2:9" ht="9.75">
      <c r="B82" s="33"/>
      <c r="C82" s="33"/>
      <c r="D82" s="33"/>
      <c r="F82" s="33"/>
      <c r="G82" s="33"/>
      <c r="I82" s="33"/>
    </row>
    <row r="83" spans="2:9" ht="9.75">
      <c r="B83" s="33"/>
      <c r="C83" s="33"/>
      <c r="D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  <row r="85" spans="3:6" ht="12.75">
      <c r="C85" s="12"/>
      <c r="D85" s="12"/>
      <c r="E85" s="12"/>
      <c r="F85" s="12"/>
    </row>
    <row r="86" spans="3:6" ht="12.75">
      <c r="C86" s="12"/>
      <c r="D86" s="12"/>
      <c r="E86" s="12"/>
      <c r="F86" s="12"/>
    </row>
    <row r="87" spans="3:6" ht="12.75">
      <c r="C87" s="12"/>
      <c r="D87" s="12"/>
      <c r="E87" s="12"/>
      <c r="F87" s="12"/>
    </row>
    <row r="88" spans="3:6" ht="12.75">
      <c r="C88" s="12"/>
      <c r="D88" s="12"/>
      <c r="E88" s="12"/>
      <c r="F88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2012-12-10T07:28:31Z</cp:lastPrinted>
  <dcterms:created xsi:type="dcterms:W3CDTF">2008-11-05T07:26:31Z</dcterms:created>
  <dcterms:modified xsi:type="dcterms:W3CDTF">2012-12-12T03:17:20Z</dcterms:modified>
  <cp:category/>
  <cp:version/>
  <cp:contentType/>
  <cp:contentStatus/>
</cp:coreProperties>
</file>