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'Макро-эконом'!$A$1:$I$44</definedName>
    <definedName name="_xlnm.Print_Area" localSheetId="3">'МБКР '!$A$1:$H$33</definedName>
    <definedName name="_xlnm.Print_Area" localSheetId="1">'Операции НБКР'!$A$10:$H$52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<sst xmlns="http://schemas.openxmlformats.org/spreadsheetml/2006/main" count="715" uniqueCount="119">
  <si>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</si>
  <si>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</si>
  <si>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</si>
  <si>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</si>
  <si>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</si>
  <si>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</si>
  <si>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</si>
  <si>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</si>
  <si>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</si>
  <si>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</si>
  <si>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</si>
  <si>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</si>
  <si>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</si>
  <si>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</si>
  <si>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</si>
  <si>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</si>
  <si>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</si>
  <si>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</si>
  <si>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</si>
  <si>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</si>
  <si>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</si>
  <si>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</si>
  <si>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</si>
  <si>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</si>
  <si>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</si>
  <si>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</si>
  <si>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</si>
  <si>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</si>
  <si>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</si>
  <si>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</si>
  <si>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</si>
  <si>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</si>
  <si>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</si>
  <si>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</si>
  <si>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</si>
  <si>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</si>
  <si>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</si>
  <si>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</si>
  <si>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</si>
  <si>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</si>
  <si>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</si>
  <si>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</si>
  <si>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</si>
  <si>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</si>
  <si>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</si>
  <si>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</si>
  <si>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</si>
  <si>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</si>
  <si>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</si>
  <si>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</si>
  <si>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</si>
  <si>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</si>
  <si>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</si>
  <si>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</si>
  <si>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</si>
  <si>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</si>
  <si>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</si>
  <si>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</si>
  <si>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</si>
  <si>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</si>
  <si>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</si>
  <si>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</si>
  <si>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</si>
  <si>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</si>
  <si>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</si>
  <si>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</si>
  <si>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</si>
  <si>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</si>
  <si>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</si>
  <si>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</si>
  <si>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</si>
  <si>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</si>
  <si>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</si>
  <si>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</si>
  <si>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</si>
  <si>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</si>
  <si>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</si>
  <si>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</si>
  <si>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</si>
  <si>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</si>
  <si>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</si>
  <si>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</si>
  <si>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</si>
  <si>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</si>
  <si>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</si>
  <si>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</si>
  <si>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</si>
  <si>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</si>
  <si>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</si>
  <si>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</si>
  <si>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</si>
  <si>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</si>
  <si>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</si>
  <si>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</si>
  <si>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</si>
  <si>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</si>
  <si>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</si>
  <si>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</si>
  <si>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</si>
  <si>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</si>
  <si>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</si>
  <si>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</si>
  <si>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</si>
  <si>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</si>
  <si>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</si>
  <si>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</si>
  <si>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</si>
  <si>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</si>
  <si>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</si>
  <si>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</si>
  <si>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</si>
  <si>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</si>
  <si>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91-дн.</t>
  </si>
  <si>
    <t>Сентябрь 2017</t>
  </si>
  <si>
    <t>янв.-сент.16</t>
  </si>
  <si>
    <t>янв.-сент.17</t>
  </si>
  <si>
    <t>янв.-сент. 16</t>
  </si>
  <si>
    <t>Коэф. монетизации (М2Х)**</t>
  </si>
  <si>
    <t>** с сентября 2017 года рассчитывается на годовой основе согласно "Методике по расчету скорости обращения денег и коэффициента монетизации экономики Кыргызской Республики" от 27.09.2017 г.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</si>
</sst>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4750595"/>
        <c:axId val="22993308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059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613181"/>
        <c:axId val="5051863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18630"/>
        <c:crosses val="autoZero"/>
        <c:auto val="1"/>
        <c:lblOffset val="100"/>
        <c:tickLblSkip val="1"/>
        <c:noMultiLvlLbl val="0"/>
      </c:catAx>
      <c:valAx>
        <c:axId val="5051863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18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477200"/>
        <c:crosses val="autoZero"/>
        <c:auto val="0"/>
        <c:lblOffset val="100"/>
        <c:tickLblSkip val="1"/>
        <c:noMultiLvlLbl val="0"/>
      </c:catAx>
      <c:valAx>
        <c:axId val="654772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1448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2423889"/>
        <c:axId val="205295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18476587"/>
        <c:axId val="32071556"/>
      </c:lineChart>
      <c:catAx>
        <c:axId val="524238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52954"/>
        <c:crosses val="autoZero"/>
        <c:auto val="0"/>
        <c:lblOffset val="100"/>
        <c:tickLblSkip val="5"/>
        <c:noMultiLvlLbl val="0"/>
      </c:catAx>
      <c:valAx>
        <c:axId val="205295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423889"/>
        <c:crosses val="autoZero"/>
        <c:crossBetween val="between"/>
        <c:dispUnits/>
        <c:majorUnit val="2000"/>
        <c:minorUnit val="100"/>
      </c:valAx>
      <c:catAx>
        <c:axId val="18476587"/>
        <c:scaling>
          <c:orientation val="minMax"/>
        </c:scaling>
        <c:axPos val="b"/>
        <c:delete val="1"/>
        <c:majorTickMark val="out"/>
        <c:minorTickMark val="none"/>
        <c:tickLblPos val="none"/>
        <c:crossAx val="32071556"/>
        <c:crossesAt val="39"/>
        <c:auto val="0"/>
        <c:lblOffset val="100"/>
        <c:noMultiLvlLbl val="0"/>
      </c:catAx>
      <c:valAx>
        <c:axId val="3207155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4765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0208549"/>
        <c:axId val="4765921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208549"/>
        <c:axId val="4765921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279743"/>
        <c:axId val="35191096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0"/>
        <c:lblOffset val="100"/>
        <c:tickLblSkip val="1"/>
        <c:noMultiLvlLbl val="0"/>
      </c:catAx>
      <c:valAx>
        <c:axId val="4765921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 val="autoZero"/>
        <c:crossBetween val="between"/>
        <c:dispUnits/>
        <c:majorUnit val="1"/>
      </c:valAx>
      <c:catAx>
        <c:axId val="26279743"/>
        <c:scaling>
          <c:orientation val="minMax"/>
        </c:scaling>
        <c:axPos val="b"/>
        <c:delete val="1"/>
        <c:majorTickMark val="out"/>
        <c:minorTickMark val="none"/>
        <c:tickLblPos val="none"/>
        <c:crossAx val="35191096"/>
        <c:crosses val="autoZero"/>
        <c:auto val="0"/>
        <c:lblOffset val="100"/>
        <c:noMultiLvlLbl val="0"/>
      </c:catAx>
      <c:valAx>
        <c:axId val="351910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974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8284409"/>
        <c:axId val="3190649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8440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42" sqref="I42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215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4" t="s">
        <v>113</v>
      </c>
      <c r="B2" s="214"/>
      <c r="C2" s="214"/>
      <c r="D2" s="214"/>
      <c r="E2" s="214"/>
      <c r="F2" s="214"/>
      <c r="G2" s="214"/>
      <c r="H2" s="214"/>
      <c r="I2" s="214"/>
      <c r="J2" s="214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2" s="20" customFormat="1" ht="26.25" customHeight="1">
      <c r="A6" s="38"/>
      <c r="B6" s="93" t="s">
        <v>98</v>
      </c>
      <c r="C6" s="93" t="s">
        <v>109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  <c r="K6" s="39">
        <v>42948</v>
      </c>
      <c r="L6" s="39">
        <v>42979</v>
      </c>
    </row>
    <row r="7" spans="1:13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  <c r="K7" s="200">
        <v>6</v>
      </c>
      <c r="L7" s="200">
        <v>5</v>
      </c>
      <c r="M7" s="18"/>
    </row>
    <row r="8" spans="1:13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  <c r="K8" s="201">
        <v>101.5</v>
      </c>
      <c r="L8" s="201">
        <v>101.2</v>
      </c>
      <c r="M8" s="18"/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201">
        <v>103.8</v>
      </c>
      <c r="L9" s="201">
        <v>103.3</v>
      </c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98">
        <v>5</v>
      </c>
      <c r="L10" s="198">
        <v>5</v>
      </c>
      <c r="M10" s="18"/>
    </row>
    <row r="11" spans="1:12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98">
        <v>6.25</v>
      </c>
      <c r="L11" s="198">
        <v>6.25</v>
      </c>
    </row>
    <row r="12" spans="1:12" ht="26.25" customHeight="1">
      <c r="A12" s="22" t="s">
        <v>110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98">
        <v>0.25</v>
      </c>
      <c r="L12" s="198">
        <v>0.25</v>
      </c>
    </row>
    <row r="13" spans="1:12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62">
        <v>68.688</v>
      </c>
      <c r="L13" s="62">
        <v>68.6585</v>
      </c>
    </row>
    <row r="14" spans="1:12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  <c r="K14" s="63">
        <f>K13/C13*100-100</f>
        <v>-0.7830409027287146</v>
      </c>
      <c r="L14" s="63">
        <f>L13/C13*100-100</f>
        <v>-0.8256524257512154</v>
      </c>
    </row>
    <row r="15" spans="1:12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  <c r="K15" s="63">
        <f>K13/J13*100-100</f>
        <v>0.055353241077924054</v>
      </c>
      <c r="L15" s="63">
        <f>L13/K13*100-100</f>
        <v>-0.04294782203587033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98</v>
      </c>
      <c r="C19" s="39">
        <v>42583</v>
      </c>
      <c r="D19" s="39">
        <v>42614</v>
      </c>
      <c r="E19" s="93" t="s">
        <v>109</v>
      </c>
      <c r="F19" s="39">
        <v>42948</v>
      </c>
      <c r="G19" s="39">
        <v>42979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71326.3708046</v>
      </c>
      <c r="D20" s="198">
        <v>70605.74074010001</v>
      </c>
      <c r="E20" s="198">
        <v>74838.79939367</v>
      </c>
      <c r="F20" s="198">
        <v>88169.9095177</v>
      </c>
      <c r="G20" s="198">
        <v>87771.07641531</v>
      </c>
      <c r="H20" s="50">
        <f>G20-F20</f>
        <v>-398.8331023899955</v>
      </c>
      <c r="I20" s="50">
        <f>G20-E20</f>
        <v>12932.27702164001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82089.62232447999</v>
      </c>
      <c r="D21" s="198">
        <v>80224.84934102</v>
      </c>
      <c r="E21" s="198">
        <v>85584.06260646001</v>
      </c>
      <c r="F21" s="198">
        <v>98657.63580253998</v>
      </c>
      <c r="G21" s="198">
        <v>98359.33011986</v>
      </c>
      <c r="H21" s="50">
        <f>G21-F21</f>
        <v>-298.3056826799875</v>
      </c>
      <c r="I21" s="50">
        <f>G21-E21</f>
        <v>12775.267513399987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154142.11020402</v>
      </c>
      <c r="D22" s="198">
        <v>156299.35162867</v>
      </c>
      <c r="E22" s="198">
        <v>164017.43679247</v>
      </c>
      <c r="F22" s="198">
        <v>183719.49503144</v>
      </c>
      <c r="G22" s="198">
        <v>186133.24319387</v>
      </c>
      <c r="H22" s="50">
        <f>G22-F22</f>
        <v>2413.7481624300126</v>
      </c>
      <c r="I22" s="50">
        <f>G22-E22</f>
        <v>22115.806401400012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117</v>
      </c>
      <c r="B23" s="59">
        <v>30.033926594994558</v>
      </c>
      <c r="C23" s="59">
        <v>31.97979976483299</v>
      </c>
      <c r="D23" s="59">
        <v>31.913721768150232</v>
      </c>
      <c r="E23" s="59">
        <v>32.231811294621416</v>
      </c>
      <c r="F23" s="59">
        <v>34.84565933351204</v>
      </c>
      <c r="G23" s="59" t="s">
        <v>1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85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1:24" s="18" customFormat="1" ht="15" customHeight="1">
      <c r="A26" s="77" t="s">
        <v>118</v>
      </c>
      <c r="B26" s="44"/>
      <c r="C26" s="44"/>
      <c r="D26" s="44"/>
      <c r="E26" s="44"/>
      <c r="F26" s="44"/>
      <c r="G26" s="44"/>
      <c r="H26" s="44"/>
      <c r="I26" s="44"/>
      <c r="J26" s="44"/>
      <c r="K26" s="99"/>
      <c r="L26" s="99"/>
      <c r="M26" s="99"/>
      <c r="N26" s="99"/>
      <c r="O26" s="99"/>
      <c r="P26" s="99"/>
      <c r="Q26" s="20"/>
      <c r="R26" s="20"/>
      <c r="S26" s="20"/>
      <c r="T26" s="20"/>
      <c r="U26" s="20"/>
      <c r="V26" s="20"/>
      <c r="W26" s="20"/>
      <c r="X26" s="20"/>
    </row>
    <row r="27" spans="2:11" ht="15.75" customHeight="1">
      <c r="B27" s="18"/>
      <c r="C27" s="18"/>
      <c r="D27" s="18"/>
      <c r="E27" s="96"/>
      <c r="F27" s="97"/>
      <c r="G27" s="97"/>
      <c r="H27" s="14"/>
      <c r="I27" s="65"/>
      <c r="K27" s="60"/>
    </row>
    <row r="28" spans="1:8" s="26" customFormat="1" ht="15" customHeight="1">
      <c r="A28" s="25" t="s">
        <v>86</v>
      </c>
      <c r="B28" s="29"/>
      <c r="C28" s="30"/>
      <c r="D28" s="30"/>
      <c r="E28" s="30"/>
      <c r="F28" s="34"/>
      <c r="G28" s="34"/>
      <c r="H28" s="35"/>
    </row>
    <row r="29" spans="1:8" s="26" customFormat="1" ht="12.75" customHeight="1">
      <c r="A29" s="28" t="s">
        <v>87</v>
      </c>
      <c r="B29" s="29"/>
      <c r="C29" s="30"/>
      <c r="D29" s="30"/>
      <c r="E29" s="30"/>
      <c r="F29" s="34"/>
      <c r="G29" s="34"/>
      <c r="H29" s="35"/>
    </row>
    <row r="30" spans="1:22" s="26" customFormat="1" ht="31.5">
      <c r="A30" s="40"/>
      <c r="B30" s="93" t="s">
        <v>98</v>
      </c>
      <c r="C30" s="39">
        <v>42583</v>
      </c>
      <c r="D30" s="39">
        <v>42614</v>
      </c>
      <c r="E30" s="93" t="s">
        <v>109</v>
      </c>
      <c r="F30" s="39">
        <v>42948</v>
      </c>
      <c r="G30" s="39">
        <v>42979</v>
      </c>
      <c r="H30" s="42" t="s">
        <v>2</v>
      </c>
      <c r="I30" s="42" t="s">
        <v>30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s="27" customFormat="1" ht="26.25" customHeight="1">
      <c r="A31" s="22" t="s">
        <v>88</v>
      </c>
      <c r="B31" s="204">
        <v>1778.26210273</v>
      </c>
      <c r="C31" s="204">
        <v>2025.7301701899999</v>
      </c>
      <c r="D31" s="204">
        <v>1979.00275899</v>
      </c>
      <c r="E31" s="204">
        <v>1969.13229238</v>
      </c>
      <c r="F31" s="204">
        <v>2091.64634314</v>
      </c>
      <c r="G31" s="204">
        <v>2131.2126848800003</v>
      </c>
      <c r="H31" s="50">
        <f>G31-F31</f>
        <v>39.5663417400001</v>
      </c>
      <c r="I31" s="50">
        <f>G31-E31</f>
        <v>162.08039250000024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3" spans="1:2" s="2" customFormat="1" ht="15.75" customHeight="1">
      <c r="A33" s="32" t="s">
        <v>89</v>
      </c>
      <c r="B33" s="1"/>
    </row>
    <row r="34" spans="2:4" s="2" customFormat="1" ht="12.75" customHeight="1">
      <c r="B34" s="12"/>
      <c r="C34" s="12"/>
      <c r="D34" s="12"/>
    </row>
    <row r="35" spans="1:22" s="2" customFormat="1" ht="31.5">
      <c r="A35" s="43"/>
      <c r="B35" s="93" t="s">
        <v>98</v>
      </c>
      <c r="C35" s="39">
        <v>42583</v>
      </c>
      <c r="D35" s="39">
        <v>42614</v>
      </c>
      <c r="E35" s="93" t="s">
        <v>109</v>
      </c>
      <c r="F35" s="39">
        <v>42948</v>
      </c>
      <c r="G35" s="39">
        <v>42979</v>
      </c>
      <c r="H35" s="42" t="s">
        <v>2</v>
      </c>
      <c r="I35" s="42" t="s">
        <v>30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4" s="2" customFormat="1" ht="26.25" customHeight="1">
      <c r="A36" s="3" t="s">
        <v>90</v>
      </c>
      <c r="B36" s="61">
        <v>75.8993</v>
      </c>
      <c r="C36" s="62">
        <v>68.899</v>
      </c>
      <c r="D36" s="62">
        <v>67.9346</v>
      </c>
      <c r="E36" s="61">
        <v>69.2301</v>
      </c>
      <c r="F36" s="62">
        <v>68.688</v>
      </c>
      <c r="G36" s="62">
        <v>68.6585</v>
      </c>
      <c r="H36" s="50">
        <f>G36-F36</f>
        <v>-0.02949999999999875</v>
      </c>
      <c r="I36" s="50">
        <f>G36-E36</f>
        <v>-0.5715999999999894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91</v>
      </c>
      <c r="B37" s="61">
        <v>75.8969</v>
      </c>
      <c r="C37" s="61">
        <v>68.899</v>
      </c>
      <c r="D37" s="61">
        <v>67.9129</v>
      </c>
      <c r="E37" s="61">
        <v>69.2301</v>
      </c>
      <c r="F37" s="61">
        <v>68.6880204778157</v>
      </c>
      <c r="G37" s="61">
        <v>68.65848484848485</v>
      </c>
      <c r="H37" s="50">
        <f>G37-F37</f>
        <v>-0.02953562933085152</v>
      </c>
      <c r="I37" s="50">
        <f>G37-E37</f>
        <v>-0.5716151515151466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206" t="s">
        <v>92</v>
      </c>
      <c r="B38" s="61">
        <v>1.086</v>
      </c>
      <c r="C38" s="61">
        <v>1.1156</v>
      </c>
      <c r="D38" s="61">
        <v>1.1238</v>
      </c>
      <c r="E38" s="61">
        <v>1.0513</v>
      </c>
      <c r="F38" s="61">
        <v>1.1908</v>
      </c>
      <c r="G38" s="61">
        <v>1.1812</v>
      </c>
      <c r="H38" s="50">
        <f>G38-F38</f>
        <v>-0.009600000000000053</v>
      </c>
      <c r="I38" s="50">
        <f>G38-E38</f>
        <v>0.12990000000000013</v>
      </c>
      <c r="J38" s="61"/>
      <c r="K38" s="61"/>
      <c r="L38" s="6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26.25" customHeight="1">
      <c r="A39" s="3" t="s">
        <v>93</v>
      </c>
      <c r="B39" s="61"/>
      <c r="C39" s="61"/>
      <c r="D39" s="61"/>
      <c r="E39" s="61"/>
      <c r="F39" s="61"/>
      <c r="G39" s="61"/>
      <c r="H39" s="50"/>
      <c r="I39" s="5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94</v>
      </c>
      <c r="B40" s="61">
        <v>75.9737</v>
      </c>
      <c r="C40" s="61">
        <v>68.96190899353296</v>
      </c>
      <c r="D40" s="61">
        <v>68.02793546209396</v>
      </c>
      <c r="E40" s="61">
        <v>69.24457518999081</v>
      </c>
      <c r="F40" s="61">
        <v>68.67604756106294</v>
      </c>
      <c r="G40" s="61">
        <v>68.58026070027766</v>
      </c>
      <c r="H40" s="50">
        <f>G40-F40</f>
        <v>-0.09578686078528165</v>
      </c>
      <c r="I40" s="50">
        <f>G40-E40</f>
        <v>-0.6643144897131492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95</v>
      </c>
      <c r="B41" s="61">
        <v>82.8511</v>
      </c>
      <c r="C41" s="61">
        <v>76.25319911197035</v>
      </c>
      <c r="D41" s="61">
        <v>76.49260496343007</v>
      </c>
      <c r="E41" s="61">
        <v>72.8165573598008</v>
      </c>
      <c r="F41" s="61">
        <v>82.02558571097194</v>
      </c>
      <c r="G41" s="61">
        <v>81.10239752061283</v>
      </c>
      <c r="H41" s="50">
        <f>G41-F41</f>
        <v>-0.923188190359113</v>
      </c>
      <c r="I41" s="50">
        <f>G41-E41</f>
        <v>8.285840160812029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96</v>
      </c>
      <c r="B42" s="61">
        <v>1.0381</v>
      </c>
      <c r="C42" s="61">
        <v>1.0603890127480566</v>
      </c>
      <c r="D42" s="61">
        <v>1.0689731641421036</v>
      </c>
      <c r="E42" s="61">
        <v>1.1401834900824734</v>
      </c>
      <c r="F42" s="61">
        <v>1.1659774121594433</v>
      </c>
      <c r="G42" s="61">
        <v>1.180445312774082</v>
      </c>
      <c r="H42" s="50">
        <f>G42-F42</f>
        <v>0.014467900614638651</v>
      </c>
      <c r="I42" s="50">
        <f>G42-E42</f>
        <v>0.040261822691608495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7"/>
      <c r="X42" s="7"/>
    </row>
    <row r="43" spans="1:24" s="2" customFormat="1" ht="13.5" customHeight="1">
      <c r="A43" s="45" t="s">
        <v>97</v>
      </c>
      <c r="B43" s="61">
        <v>0.2241</v>
      </c>
      <c r="C43" s="61">
        <v>0.20373421885929785</v>
      </c>
      <c r="D43" s="61">
        <v>0.20470280465604732</v>
      </c>
      <c r="E43" s="61">
        <v>0.20922880714048198</v>
      </c>
      <c r="F43" s="61">
        <v>0.20629064949871934</v>
      </c>
      <c r="G43" s="61">
        <v>0.20215831229825273</v>
      </c>
      <c r="H43" s="50">
        <f>G43-F43</f>
        <v>-0.0041323372004666015</v>
      </c>
      <c r="I43" s="50">
        <f>G43-E43</f>
        <v>-0.007070494842229241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8"/>
      <c r="X43" s="8"/>
    </row>
    <row r="44" spans="6:7" ht="12.75">
      <c r="F44" s="14"/>
      <c r="G44" s="14"/>
    </row>
    <row r="45" spans="3:5" ht="12.75">
      <c r="C45" s="64"/>
      <c r="D45" s="64"/>
      <c r="E45" s="64"/>
    </row>
    <row r="46" spans="3:7" ht="12.75">
      <c r="C46" s="64"/>
      <c r="D46" s="64"/>
      <c r="E46" s="64"/>
      <c r="G46" s="79"/>
    </row>
    <row r="47" spans="3:7" ht="12.75">
      <c r="C47" s="64"/>
      <c r="D47" s="64"/>
      <c r="E47" s="64"/>
      <c r="G47" s="79"/>
    </row>
    <row r="48" spans="3:7" ht="15.75">
      <c r="C48" s="64"/>
      <c r="D48" s="64"/>
      <c r="E48" s="64"/>
      <c r="G48" s="81"/>
    </row>
    <row r="49" ht="15.75">
      <c r="G49" s="81"/>
    </row>
    <row r="50" ht="15.75">
      <c r="G50" s="81"/>
    </row>
    <row r="51" ht="15.75">
      <c r="G51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A1">
      <selection activeCell="K29" sqref="K29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109</v>
      </c>
      <c r="C3" s="39" t="s">
        <v>116</v>
      </c>
      <c r="D3" s="150" t="s">
        <v>115</v>
      </c>
      <c r="E3" s="150">
        <v>42948</v>
      </c>
      <c r="F3" s="150">
        <v>42979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>B7+B6</f>
        <v>354.605</v>
      </c>
      <c r="C4" s="212">
        <f>C6+C7</f>
        <v>323.095</v>
      </c>
      <c r="D4" s="136">
        <v>74.21000000000001</v>
      </c>
      <c r="E4" s="136">
        <v>0</v>
      </c>
      <c r="F4" s="136">
        <v>0</v>
      </c>
      <c r="G4" s="106">
        <f>F4-E4</f>
        <v>0</v>
      </c>
      <c r="H4" s="106">
        <f>D4-C4</f>
        <v>-248.88500000000002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201">
        <f>C6-C7</f>
        <v>60.64500000000001</v>
      </c>
      <c r="D5" s="196">
        <v>-5.289999999999999</v>
      </c>
      <c r="E5" s="198">
        <v>0</v>
      </c>
      <c r="F5" s="198">
        <v>0</v>
      </c>
      <c r="G5" s="106">
        <f>F5-E5</f>
        <v>0</v>
      </c>
      <c r="H5" s="106">
        <f>D5-C5</f>
        <v>-65.935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98">
        <v>191.87</v>
      </c>
      <c r="D6" s="137">
        <v>34.46</v>
      </c>
      <c r="E6" s="137">
        <v>0</v>
      </c>
      <c r="F6" s="137">
        <v>0</v>
      </c>
      <c r="G6" s="106">
        <f>F6-E6</f>
        <v>0</v>
      </c>
      <c r="H6" s="106">
        <f>D6-C6</f>
        <v>-157.41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98">
        <v>131.225</v>
      </c>
      <c r="D7" s="137">
        <v>39.75</v>
      </c>
      <c r="E7" s="137">
        <v>0</v>
      </c>
      <c r="F7" s="137">
        <v>0</v>
      </c>
      <c r="G7" s="106">
        <f>F7-E7</f>
        <v>0</v>
      </c>
      <c r="H7" s="106">
        <f>D7-C7</f>
        <v>-91.475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213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109</v>
      </c>
      <c r="C12" s="150" t="s">
        <v>114</v>
      </c>
      <c r="D12" s="150" t="s">
        <v>115</v>
      </c>
      <c r="E12" s="150">
        <v>42948</v>
      </c>
      <c r="F12" s="150">
        <v>42979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1312592.3946364198</v>
      </c>
      <c r="D13" s="170">
        <f>+D18+D19+D20+D15</f>
        <v>1633662.37876138</v>
      </c>
      <c r="E13" s="170">
        <v>147955.88</v>
      </c>
      <c r="F13" s="170">
        <f>+F18+F20+F15</f>
        <v>100126.85886819</v>
      </c>
      <c r="G13" s="179">
        <f>F13-E13</f>
        <v>-47829.021131810005</v>
      </c>
      <c r="H13" s="179">
        <f>+D13-C13</f>
        <v>321069.98412496014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>
        <v>49.61705</v>
      </c>
      <c r="E15" s="137" t="s">
        <v>1</v>
      </c>
      <c r="F15" s="137">
        <v>49.61705</v>
      </c>
      <c r="G15" s="179">
        <f>+F15</f>
        <v>49.61705</v>
      </c>
      <c r="H15" s="179">
        <f>+D15</f>
        <v>49.61705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76" t="s">
        <v>1</v>
      </c>
      <c r="F17" s="176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>
        <v>588.18181819</v>
      </c>
      <c r="E18" s="176" t="s">
        <v>1</v>
      </c>
      <c r="F18" s="176">
        <v>538.18181819</v>
      </c>
      <c r="G18" s="179">
        <f>+F18</f>
        <v>538.18181819</v>
      </c>
      <c r="H18" s="179">
        <f>+D18-C18</f>
        <v>-1457.39281823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1440</v>
      </c>
      <c r="D19" s="176">
        <v>4810</v>
      </c>
      <c r="E19" s="176" t="s">
        <v>1</v>
      </c>
      <c r="F19" s="176" t="s">
        <v>1</v>
      </c>
      <c r="G19" s="179" t="s">
        <v>1</v>
      </c>
      <c r="H19" s="179">
        <f>+D19-C19</f>
        <v>3370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1309106.8199999998</v>
      </c>
      <c r="D20" s="176">
        <v>1628214.57989319</v>
      </c>
      <c r="E20" s="176">
        <v>147955.88</v>
      </c>
      <c r="F20" s="176">
        <v>99539.06</v>
      </c>
      <c r="G20" s="179">
        <f>F20-E20</f>
        <v>-48416.82000000001</v>
      </c>
      <c r="H20" s="179">
        <f>+D20-C20</f>
        <v>319107.7598931901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/>
      <c r="E22" s="137"/>
      <c r="F22" s="137"/>
      <c r="G22" s="179" t="s">
        <v>1</v>
      </c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83">
        <v>5.1</v>
      </c>
      <c r="E23" s="183" t="s">
        <v>1</v>
      </c>
      <c r="F23" s="183">
        <v>5.1</v>
      </c>
      <c r="G23" s="179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83" t="s">
        <v>1</v>
      </c>
      <c r="E24" s="183" t="s">
        <v>1</v>
      </c>
      <c r="F24" s="183" t="s">
        <v>1</v>
      </c>
      <c r="G24" s="179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83">
        <v>6.249999999999999</v>
      </c>
      <c r="E25" s="183" t="s">
        <v>1</v>
      </c>
      <c r="F25" s="183">
        <v>6.249999999999999</v>
      </c>
      <c r="G25" s="179" t="s">
        <v>1</v>
      </c>
      <c r="H25" s="179">
        <f>D25-C25</f>
        <v>-5.750000000000001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8.72549886334933</v>
      </c>
      <c r="D26" s="183">
        <v>5.03</v>
      </c>
      <c r="E26" s="183" t="s">
        <v>1</v>
      </c>
      <c r="F26" s="183" t="s">
        <v>1</v>
      </c>
      <c r="G26" s="179" t="s">
        <v>1</v>
      </c>
      <c r="H26" s="179">
        <f>D26-C26</f>
        <v>-3.6954988633493295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1.500141589492963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-1.250141589492963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109</v>
      </c>
      <c r="C32" s="150" t="s">
        <v>114</v>
      </c>
      <c r="D32" s="150" t="s">
        <v>115</v>
      </c>
      <c r="E32" s="150">
        <v>42948</v>
      </c>
      <c r="F32" s="150">
        <v>42979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86000</v>
      </c>
      <c r="D33" s="71">
        <f>SUM(D34:D37)</f>
        <v>87000</v>
      </c>
      <c r="E33" s="71">
        <f>SUM(E34:E37)</f>
        <v>8500</v>
      </c>
      <c r="F33" s="71">
        <f>SUM(F34:F37)</f>
        <v>10000</v>
      </c>
      <c r="G33" s="106">
        <f>F33-E33</f>
        <v>1500</v>
      </c>
      <c r="H33" s="106">
        <f>D33-C33</f>
        <v>1000</v>
      </c>
      <c r="I33" s="144"/>
    </row>
    <row r="34" spans="1:9" ht="12.75" customHeight="1">
      <c r="A34" s="188" t="s">
        <v>21</v>
      </c>
      <c r="B34" s="157">
        <v>108000</v>
      </c>
      <c r="C34" s="157">
        <v>82000</v>
      </c>
      <c r="D34" s="157">
        <v>55000</v>
      </c>
      <c r="E34" s="157">
        <v>5000</v>
      </c>
      <c r="F34" s="157">
        <v>5000</v>
      </c>
      <c r="G34" s="106">
        <f>F34-E34</f>
        <v>0</v>
      </c>
      <c r="H34" s="106">
        <f>D34-C34</f>
        <v>-27000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>
        <v>2000</v>
      </c>
      <c r="E35" s="157" t="s">
        <v>1</v>
      </c>
      <c r="F35" s="157">
        <v>2000</v>
      </c>
      <c r="G35" s="106">
        <f>+F35</f>
        <v>2000</v>
      </c>
      <c r="H35" s="106">
        <f>D35-C35</f>
        <v>-2000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v>25000</v>
      </c>
      <c r="E36" s="157">
        <v>500</v>
      </c>
      <c r="F36" s="157">
        <v>1000</v>
      </c>
      <c r="G36" s="106">
        <f>F36-E36</f>
        <v>500</v>
      </c>
      <c r="H36" s="106">
        <f>+D36</f>
        <v>25000</v>
      </c>
      <c r="I36" s="144"/>
      <c r="J36" s="189"/>
    </row>
    <row r="37" spans="1:10" ht="12.75" customHeight="1">
      <c r="A37" s="188" t="s">
        <v>112</v>
      </c>
      <c r="B37" s="157" t="s">
        <v>1</v>
      </c>
      <c r="C37" s="157" t="s">
        <v>1</v>
      </c>
      <c r="D37" s="157">
        <v>5000</v>
      </c>
      <c r="E37" s="157">
        <v>3000</v>
      </c>
      <c r="F37" s="157">
        <v>2000</v>
      </c>
      <c r="G37" s="106">
        <f>F37-E37</f>
        <v>-1000</v>
      </c>
      <c r="H37" s="106">
        <f>+D37</f>
        <v>5000</v>
      </c>
      <c r="I37" s="144"/>
      <c r="J37" s="189"/>
    </row>
    <row r="38" spans="1:10" ht="12.75" customHeight="1">
      <c r="A38" s="124" t="s">
        <v>7</v>
      </c>
      <c r="B38" s="71">
        <f>SUM(B39:B41)</f>
        <v>207835.08000000002</v>
      </c>
      <c r="C38" s="71">
        <v>157904.98</v>
      </c>
      <c r="D38" s="71">
        <f>SUM(D39:D42)</f>
        <v>103350</v>
      </c>
      <c r="E38" s="71">
        <f>SUM(E39:E42)</f>
        <v>13202.5</v>
      </c>
      <c r="F38" s="71">
        <f>SUM(F39:F42)</f>
        <v>8727.5</v>
      </c>
      <c r="G38" s="106">
        <f>F38-E38</f>
        <v>-4475</v>
      </c>
      <c r="H38" s="106">
        <f>D38-C38</f>
        <v>-54554.98000000001</v>
      </c>
      <c r="I38" s="144"/>
      <c r="J38" s="189"/>
    </row>
    <row r="39" spans="1:10" ht="12.75" customHeight="1">
      <c r="A39" s="188" t="s">
        <v>21</v>
      </c>
      <c r="B39" s="157">
        <v>198390.48</v>
      </c>
      <c r="C39" s="157">
        <v>153355.98</v>
      </c>
      <c r="D39" s="157">
        <v>75863</v>
      </c>
      <c r="E39" s="157">
        <v>9461</v>
      </c>
      <c r="F39" s="157">
        <v>4880</v>
      </c>
      <c r="G39" s="106">
        <f>F39-E39</f>
        <v>-4581</v>
      </c>
      <c r="H39" s="106">
        <f>D39-C39</f>
        <v>-77492.98000000001</v>
      </c>
      <c r="I39" s="144"/>
      <c r="J39" s="189"/>
    </row>
    <row r="40" spans="1:10" ht="12.75" customHeight="1">
      <c r="A40" s="188" t="s">
        <v>22</v>
      </c>
      <c r="B40" s="157">
        <v>9444.6</v>
      </c>
      <c r="C40" s="157">
        <v>4549</v>
      </c>
      <c r="D40" s="157">
        <v>1160</v>
      </c>
      <c r="E40" s="157" t="s">
        <v>1</v>
      </c>
      <c r="F40" s="157">
        <v>1160</v>
      </c>
      <c r="G40" s="106">
        <f>+F40</f>
        <v>1160</v>
      </c>
      <c r="H40" s="106">
        <f>D40-C40</f>
        <v>-3389</v>
      </c>
      <c r="I40" s="144"/>
      <c r="J40" s="189"/>
    </row>
    <row r="41" spans="1:10" ht="12.75" customHeight="1">
      <c r="A41" s="188" t="s">
        <v>23</v>
      </c>
      <c r="B41" s="157" t="s">
        <v>1</v>
      </c>
      <c r="C41" s="157" t="s">
        <v>1</v>
      </c>
      <c r="D41" s="157">
        <v>22475.5</v>
      </c>
      <c r="E41" s="157">
        <v>1115</v>
      </c>
      <c r="F41" s="157">
        <v>1462.5</v>
      </c>
      <c r="G41" s="106">
        <f>F41-E41</f>
        <v>347.5</v>
      </c>
      <c r="H41" s="106">
        <f>D41</f>
        <v>22475.5</v>
      </c>
      <c r="I41" s="144"/>
      <c r="J41" s="189"/>
    </row>
    <row r="42" spans="1:10" ht="12.75" customHeight="1">
      <c r="A42" s="188" t="s">
        <v>112</v>
      </c>
      <c r="B42" s="157" t="s">
        <v>1</v>
      </c>
      <c r="C42" s="157" t="s">
        <v>1</v>
      </c>
      <c r="D42" s="157">
        <v>3851.5</v>
      </c>
      <c r="E42" s="157">
        <v>2626.5</v>
      </c>
      <c r="F42" s="157">
        <v>1225</v>
      </c>
      <c r="G42" s="106">
        <f>F42-E42</f>
        <v>-1401.5</v>
      </c>
      <c r="H42" s="106">
        <f>D42</f>
        <v>3851.5</v>
      </c>
      <c r="I42" s="144"/>
      <c r="J42" s="189"/>
    </row>
    <row r="43" spans="1:10" ht="12.75" customHeight="1">
      <c r="A43" s="124" t="s">
        <v>9</v>
      </c>
      <c r="B43" s="71">
        <f>SUM(B44:B46)</f>
        <v>110293.37</v>
      </c>
      <c r="C43" s="71">
        <v>81049.37</v>
      </c>
      <c r="D43" s="71">
        <f>SUM(D44:D47)</f>
        <v>71076.5</v>
      </c>
      <c r="E43" s="71">
        <f>SUM(E44:E47)</f>
        <v>7795.5</v>
      </c>
      <c r="F43" s="71">
        <f>SUM(F44:F47)</f>
        <v>7140</v>
      </c>
      <c r="G43" s="106">
        <f>F43-E43</f>
        <v>-655.5</v>
      </c>
      <c r="H43" s="106">
        <f>D43-C43</f>
        <v>-9972.869999999995</v>
      </c>
      <c r="I43" s="191"/>
      <c r="J43" s="189"/>
    </row>
    <row r="44" spans="1:10" ht="12.75" customHeight="1">
      <c r="A44" s="188" t="s">
        <v>21</v>
      </c>
      <c r="B44" s="157">
        <v>102293.37</v>
      </c>
      <c r="C44" s="157">
        <v>77049.37</v>
      </c>
      <c r="D44" s="157">
        <f>47895+475</f>
        <v>48370</v>
      </c>
      <c r="E44" s="157">
        <v>5000</v>
      </c>
      <c r="F44" s="157">
        <v>3910</v>
      </c>
      <c r="G44" s="106">
        <f>F44-E44</f>
        <v>-1090</v>
      </c>
      <c r="H44" s="106">
        <f>D44-C44</f>
        <v>-28679.369999999995</v>
      </c>
      <c r="I44" s="191"/>
      <c r="J44" s="189"/>
    </row>
    <row r="45" spans="1:10" ht="12.75" customHeight="1">
      <c r="A45" s="188" t="s">
        <v>22</v>
      </c>
      <c r="B45" s="157">
        <v>8000</v>
      </c>
      <c r="C45" s="157">
        <v>4000</v>
      </c>
      <c r="D45" s="157">
        <v>1160</v>
      </c>
      <c r="E45" s="157" t="s">
        <v>1</v>
      </c>
      <c r="F45" s="157">
        <v>1160</v>
      </c>
      <c r="G45" s="106">
        <f>+F45</f>
        <v>1160</v>
      </c>
      <c r="H45" s="106">
        <f>D45-C45</f>
        <v>-2840</v>
      </c>
      <c r="I45" s="144"/>
      <c r="J45" s="189"/>
    </row>
    <row r="46" spans="1:10" ht="12.75" customHeight="1">
      <c r="A46" s="188" t="s">
        <v>23</v>
      </c>
      <c r="B46" s="157" t="s">
        <v>1</v>
      </c>
      <c r="C46" s="157" t="s">
        <v>1</v>
      </c>
      <c r="D46" s="157">
        <f>17611+570</f>
        <v>18181</v>
      </c>
      <c r="E46" s="157">
        <v>500</v>
      </c>
      <c r="F46" s="157">
        <v>1000</v>
      </c>
      <c r="G46" s="106">
        <f>F46-E46</f>
        <v>500</v>
      </c>
      <c r="H46" s="106">
        <f>D46</f>
        <v>18181</v>
      </c>
      <c r="I46" s="144"/>
      <c r="J46" s="189"/>
    </row>
    <row r="47" spans="1:10" ht="12.75" customHeight="1">
      <c r="A47" s="188" t="s">
        <v>112</v>
      </c>
      <c r="B47" s="157" t="s">
        <v>1</v>
      </c>
      <c r="C47" s="157" t="s">
        <v>1</v>
      </c>
      <c r="D47" s="157">
        <f>3025.5+340</f>
        <v>3365.5</v>
      </c>
      <c r="E47" s="157">
        <v>2295.5</v>
      </c>
      <c r="F47" s="157">
        <v>1070</v>
      </c>
      <c r="G47" s="106">
        <f>F47-E47</f>
        <v>-1225.5</v>
      </c>
      <c r="H47" s="106">
        <f>D47</f>
        <v>3365.5</v>
      </c>
      <c r="I47" s="144"/>
      <c r="J47" s="189"/>
    </row>
    <row r="48" spans="1:10" ht="23.25" customHeight="1">
      <c r="A48" s="124" t="s">
        <v>10</v>
      </c>
      <c r="B48" s="207">
        <v>2.5798160534518506</v>
      </c>
      <c r="C48" s="207">
        <v>3.350078088417044</v>
      </c>
      <c r="D48" s="207">
        <v>1.61</v>
      </c>
      <c r="E48" s="207">
        <v>2.45</v>
      </c>
      <c r="F48" s="207">
        <v>2.12</v>
      </c>
      <c r="G48" s="106">
        <f>F48-E48</f>
        <v>-0.33000000000000007</v>
      </c>
      <c r="H48" s="106">
        <f>D48-C48</f>
        <v>-1.7400780884170437</v>
      </c>
      <c r="I48" s="192"/>
      <c r="J48" s="189"/>
    </row>
    <row r="49" spans="1:10" ht="12" customHeight="1">
      <c r="A49" s="188" t="s">
        <v>21</v>
      </c>
      <c r="B49" s="193">
        <v>2.5655802844417286</v>
      </c>
      <c r="C49" s="193">
        <v>3.3381125791675714</v>
      </c>
      <c r="D49" s="193">
        <v>1.08</v>
      </c>
      <c r="E49" s="193">
        <v>1.5140028475378524</v>
      </c>
      <c r="F49" s="193">
        <v>1.05</v>
      </c>
      <c r="G49" s="106">
        <f>F49-E49</f>
        <v>-0.46400284753785237</v>
      </c>
      <c r="H49" s="106">
        <f>D49-C49</f>
        <v>-2.2581125791675714</v>
      </c>
      <c r="I49" s="192"/>
      <c r="J49" s="189"/>
    </row>
    <row r="50" spans="1:10" ht="12" customHeight="1">
      <c r="A50" s="188" t="s">
        <v>22</v>
      </c>
      <c r="B50" s="193">
        <v>0.7298960272836348</v>
      </c>
      <c r="C50" s="193">
        <v>1.040580866000882</v>
      </c>
      <c r="D50" s="193">
        <v>2.39</v>
      </c>
      <c r="E50" s="193" t="s">
        <v>1</v>
      </c>
      <c r="F50" s="193">
        <v>2.39</v>
      </c>
      <c r="G50" s="207" t="s">
        <v>1</v>
      </c>
      <c r="H50" s="106">
        <f>D50-C50</f>
        <v>1.3494191339991182</v>
      </c>
      <c r="I50" s="192"/>
      <c r="J50" s="189"/>
    </row>
    <row r="51" spans="1:10" ht="12" customHeight="1">
      <c r="A51" s="188" t="s">
        <v>23</v>
      </c>
      <c r="B51" s="193" t="s">
        <v>1</v>
      </c>
      <c r="C51" s="193" t="s">
        <v>1</v>
      </c>
      <c r="D51" s="193">
        <v>2.76</v>
      </c>
      <c r="E51" s="193">
        <v>3.12026845564529</v>
      </c>
      <c r="F51" s="193">
        <v>2.94</v>
      </c>
      <c r="G51" s="106">
        <f>F51-E51</f>
        <v>-0.18026845564529026</v>
      </c>
      <c r="H51" s="207" t="s">
        <v>1</v>
      </c>
      <c r="I51" s="192"/>
      <c r="J51" s="189"/>
    </row>
    <row r="52" spans="1:9" ht="13.5" customHeight="1">
      <c r="A52" s="188" t="s">
        <v>112</v>
      </c>
      <c r="B52" s="193" t="s">
        <v>1</v>
      </c>
      <c r="C52" s="193" t="s">
        <v>1</v>
      </c>
      <c r="D52" s="144">
        <v>4.83</v>
      </c>
      <c r="E52" s="193">
        <v>4.666464116276669</v>
      </c>
      <c r="F52" s="193">
        <v>5</v>
      </c>
      <c r="G52" s="106">
        <f>F52-E52</f>
        <v>0.3335358837233313</v>
      </c>
      <c r="H52" s="207" t="s">
        <v>1</v>
      </c>
      <c r="I52" s="144"/>
    </row>
    <row r="53" spans="1:9" ht="12.75">
      <c r="A53" s="144"/>
      <c r="B53" s="144"/>
      <c r="C53" s="144"/>
      <c r="D53" s="144"/>
      <c r="E53" s="194"/>
      <c r="F53" s="144"/>
      <c r="G53" s="144"/>
      <c r="H53" s="144"/>
      <c r="I53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J52" sqref="J52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109</v>
      </c>
      <c r="C3" s="150" t="s">
        <v>114</v>
      </c>
      <c r="D3" s="150" t="s">
        <v>115</v>
      </c>
      <c r="E3" s="150">
        <v>42948</v>
      </c>
      <c r="F3" s="150">
        <v>42979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v>4411</v>
      </c>
      <c r="D4" s="71">
        <f>SUM(D5:D7)</f>
        <v>4420</v>
      </c>
      <c r="E4" s="71">
        <f>SUM(E5:E7)</f>
        <v>420</v>
      </c>
      <c r="F4" s="71">
        <f>SUM(F5:F7)</f>
        <v>500</v>
      </c>
      <c r="G4" s="50">
        <f>F4-E4</f>
        <v>80</v>
      </c>
      <c r="H4" s="50">
        <f>D4-C4</f>
        <v>9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531</v>
      </c>
      <c r="D5" s="210">
        <v>620</v>
      </c>
      <c r="E5" s="68">
        <v>40</v>
      </c>
      <c r="F5" s="68">
        <v>50</v>
      </c>
      <c r="G5" s="50">
        <f>F5-E5</f>
        <v>10</v>
      </c>
      <c r="H5" s="50">
        <f aca="true" t="shared" si="0" ref="H5:H19">D5-C5</f>
        <v>89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1290</v>
      </c>
      <c r="D6" s="210">
        <v>1260</v>
      </c>
      <c r="E6" s="68">
        <v>80</v>
      </c>
      <c r="F6" s="68">
        <v>80</v>
      </c>
      <c r="G6" s="50">
        <f>F6-E6</f>
        <v>0</v>
      </c>
      <c r="H6" s="50">
        <f t="shared" si="0"/>
        <v>-30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2590</v>
      </c>
      <c r="D7" s="210">
        <v>2540</v>
      </c>
      <c r="E7" s="68">
        <v>300</v>
      </c>
      <c r="F7" s="68">
        <v>370</v>
      </c>
      <c r="G7" s="50">
        <f>F7-E7</f>
        <v>70</v>
      </c>
      <c r="H7" s="50">
        <f t="shared" si="0"/>
        <v>-50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v>9153.313</v>
      </c>
      <c r="D8" s="71">
        <f>SUM(D9:D11)</f>
        <v>7991.893899999999</v>
      </c>
      <c r="E8" s="71">
        <f>SUM(E9:E11)</f>
        <v>696.5</v>
      </c>
      <c r="F8" s="71">
        <f>SUM(F9:F11)</f>
        <v>470.33500000000004</v>
      </c>
      <c r="G8" s="50">
        <f>F8-E8</f>
        <v>-226.16499999999996</v>
      </c>
      <c r="H8" s="50">
        <f t="shared" si="0"/>
        <v>-1161.419100000001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615.3</v>
      </c>
      <c r="D9" s="68">
        <v>1078</v>
      </c>
      <c r="E9" s="68">
        <v>30</v>
      </c>
      <c r="F9" s="68">
        <v>5</v>
      </c>
      <c r="G9" s="50">
        <f>F9-E9</f>
        <v>-25</v>
      </c>
      <c r="H9" s="50">
        <f t="shared" si="0"/>
        <v>462.70000000000005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3403.84</v>
      </c>
      <c r="D10" s="68">
        <v>2165.73</v>
      </c>
      <c r="E10" s="68">
        <v>80</v>
      </c>
      <c r="F10" s="68">
        <v>133.025</v>
      </c>
      <c r="G10" s="50">
        <f>F10-E10</f>
        <v>53.025000000000006</v>
      </c>
      <c r="H10" s="50">
        <f t="shared" si="0"/>
        <v>-1238.1100000000001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5134.173</v>
      </c>
      <c r="D11" s="68">
        <v>4748.1639</v>
      </c>
      <c r="E11" s="68">
        <v>586.5</v>
      </c>
      <c r="F11" s="68">
        <v>332.31</v>
      </c>
      <c r="G11" s="50">
        <f>F11-E11</f>
        <v>-254.19</v>
      </c>
      <c r="H11" s="50">
        <f t="shared" si="0"/>
        <v>-386.0091000000002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v>4814.11</v>
      </c>
      <c r="D12" s="71">
        <f>SUM(D13:D15)</f>
        <v>3851.3</v>
      </c>
      <c r="E12" s="71">
        <f>SUM(E13:E15)</f>
        <v>387.5</v>
      </c>
      <c r="F12" s="71">
        <f>SUM(F13:F15)</f>
        <v>300</v>
      </c>
      <c r="G12" s="50">
        <f>F12-E12</f>
        <v>-87.5</v>
      </c>
      <c r="H12" s="50">
        <f t="shared" si="0"/>
        <v>-962.8099999999995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327</v>
      </c>
      <c r="D13" s="68">
        <v>420</v>
      </c>
      <c r="E13" s="68">
        <v>30</v>
      </c>
      <c r="F13" s="68" t="s">
        <v>1</v>
      </c>
      <c r="G13" s="50">
        <f>-E13</f>
        <v>-30</v>
      </c>
      <c r="H13" s="50">
        <f t="shared" si="0"/>
        <v>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1535</v>
      </c>
      <c r="D14" s="68">
        <v>968.5</v>
      </c>
      <c r="E14" s="68">
        <v>40</v>
      </c>
      <c r="F14" s="68">
        <v>80</v>
      </c>
      <c r="G14" s="50">
        <f>F14-E14</f>
        <v>40</v>
      </c>
      <c r="H14" s="50">
        <f t="shared" si="0"/>
        <v>-566.5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2952.11</v>
      </c>
      <c r="D15" s="68">
        <v>2462.8</v>
      </c>
      <c r="E15" s="68">
        <v>317.5</v>
      </c>
      <c r="F15" s="68">
        <v>220</v>
      </c>
      <c r="G15" s="50">
        <f>F15-E15</f>
        <v>-97.5</v>
      </c>
      <c r="H15" s="50">
        <f t="shared" si="0"/>
        <v>-489.30999999999995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10.76331186605065</v>
      </c>
      <c r="D16" s="208">
        <v>4.92</v>
      </c>
      <c r="E16" s="208">
        <v>5.55</v>
      </c>
      <c r="F16" s="208">
        <v>5.47</v>
      </c>
      <c r="G16" s="50">
        <f>F16-E16</f>
        <v>-0.08000000000000007</v>
      </c>
      <c r="H16" s="50">
        <f t="shared" si="0"/>
        <v>-5.84331186605065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3.8618333333333332</v>
      </c>
      <c r="D17" s="209">
        <v>2.12</v>
      </c>
      <c r="E17" s="209">
        <v>2.67</v>
      </c>
      <c r="F17" s="209" t="s">
        <v>1</v>
      </c>
      <c r="G17" s="50" t="s">
        <v>1</v>
      </c>
      <c r="H17" s="50">
        <f t="shared" si="0"/>
        <v>-1.7418333333333331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8.895687500000001</v>
      </c>
      <c r="D18" s="209">
        <v>3.94</v>
      </c>
      <c r="E18" s="209">
        <v>4.74</v>
      </c>
      <c r="F18" s="209">
        <v>4.95</v>
      </c>
      <c r="G18" s="50">
        <f>F18-E18</f>
        <v>0.20999999999999996</v>
      </c>
      <c r="H18" s="50">
        <f t="shared" si="0"/>
        <v>-4.955687500000002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12.219149832864794</v>
      </c>
      <c r="D19" s="209">
        <v>5.75</v>
      </c>
      <c r="E19" s="209">
        <v>5.92</v>
      </c>
      <c r="F19" s="209">
        <v>5.67</v>
      </c>
      <c r="G19" s="50">
        <f>F19-E19</f>
        <v>-0.25</v>
      </c>
      <c r="H19" s="50">
        <f t="shared" si="0"/>
        <v>-6.469149832864794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1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109</v>
      </c>
      <c r="C24" s="150" t="s">
        <v>114</v>
      </c>
      <c r="D24" s="150" t="s">
        <v>115</v>
      </c>
      <c r="E24" s="150">
        <v>42948</v>
      </c>
      <c r="F24" s="150">
        <v>42979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v>4405</v>
      </c>
      <c r="D25" s="89">
        <f>SUM(D26:D29)</f>
        <v>6945</v>
      </c>
      <c r="E25" s="89">
        <f>SUM(E26:E29)</f>
        <v>850</v>
      </c>
      <c r="F25" s="89">
        <f>SUM(F26:F29)</f>
        <v>570</v>
      </c>
      <c r="G25" s="50">
        <f>+F25-E25</f>
        <v>-280</v>
      </c>
      <c r="H25" s="50">
        <f>+D25-C25</f>
        <v>2540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3449</v>
      </c>
      <c r="D26" s="91">
        <v>2035</v>
      </c>
      <c r="E26" s="91">
        <v>250</v>
      </c>
      <c r="F26" s="91">
        <v>200</v>
      </c>
      <c r="G26" s="50">
        <f>+F26-E26</f>
        <v>-50</v>
      </c>
      <c r="H26" s="50">
        <f>+D26-C26</f>
        <v>-1414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v>1350</v>
      </c>
      <c r="E27" s="91" t="s">
        <v>1</v>
      </c>
      <c r="F27" s="91" t="s">
        <v>1</v>
      </c>
      <c r="G27" s="50" t="s">
        <v>1</v>
      </c>
      <c r="H27" s="50">
        <f>+D27-C27</f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756</v>
      </c>
      <c r="D28" s="91">
        <v>2000</v>
      </c>
      <c r="E28" s="91" t="s">
        <v>1</v>
      </c>
      <c r="F28" s="91">
        <v>370</v>
      </c>
      <c r="G28" s="89">
        <f>+F28</f>
        <v>370</v>
      </c>
      <c r="H28" s="50">
        <f>+D28-C28</f>
        <v>1244</v>
      </c>
      <c r="I28" s="51"/>
      <c r="J28" s="135"/>
      <c r="K28" s="139"/>
      <c r="L28" s="80"/>
    </row>
    <row r="29" spans="1:12" ht="12.75" customHeight="1">
      <c r="A29" s="90" t="s">
        <v>111</v>
      </c>
      <c r="B29" s="91" t="s">
        <v>1</v>
      </c>
      <c r="C29" s="91" t="s">
        <v>1</v>
      </c>
      <c r="D29" s="91">
        <v>1560</v>
      </c>
      <c r="E29" s="91">
        <v>600</v>
      </c>
      <c r="F29" s="91" t="s">
        <v>1</v>
      </c>
      <c r="G29" s="50">
        <f>-E29</f>
        <v>-600</v>
      </c>
      <c r="H29" s="50">
        <f>+D29</f>
        <v>1560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v>5852.187</v>
      </c>
      <c r="D30" s="89">
        <f>SUM(D31:D34)</f>
        <v>13355.363100000002</v>
      </c>
      <c r="E30" s="89">
        <f>SUM(E31:E34)</f>
        <v>590.9</v>
      </c>
      <c r="F30" s="89">
        <f>SUM(F31:F34)</f>
        <v>908.6758</v>
      </c>
      <c r="G30" s="50">
        <f>+F30-E30</f>
        <v>317.7758</v>
      </c>
      <c r="H30" s="50">
        <f>+D30-C30</f>
        <v>7503.176100000002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4854.95</v>
      </c>
      <c r="D31" s="91">
        <v>4200.033</v>
      </c>
      <c r="E31" s="91">
        <v>38</v>
      </c>
      <c r="F31" s="91">
        <v>266.8333</v>
      </c>
      <c r="G31" s="50">
        <f>+F31-E31</f>
        <v>228.8333</v>
      </c>
      <c r="H31" s="50">
        <f>+D31-C31</f>
        <v>-654.9169999999995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v>2682.5</v>
      </c>
      <c r="E32" s="91" t="s">
        <v>1</v>
      </c>
      <c r="F32" s="91" t="s">
        <v>1</v>
      </c>
      <c r="G32" s="89" t="s">
        <v>1</v>
      </c>
      <c r="H32" s="50">
        <f>+D32-C32</f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535.237</v>
      </c>
      <c r="D33" s="91">
        <v>3325.1425</v>
      </c>
      <c r="E33" s="91" t="s">
        <v>1</v>
      </c>
      <c r="F33" s="91">
        <v>641.8425</v>
      </c>
      <c r="G33" s="89">
        <f>F33</f>
        <v>641.8425</v>
      </c>
      <c r="H33" s="50">
        <f>+D33-C33</f>
        <v>2789.9055</v>
      </c>
      <c r="I33" s="72"/>
      <c r="J33" s="141"/>
      <c r="K33" s="139"/>
      <c r="L33" s="80"/>
    </row>
    <row r="34" spans="1:12" ht="12.75" customHeight="1">
      <c r="A34" s="90" t="s">
        <v>111</v>
      </c>
      <c r="B34" s="91" t="s">
        <v>1</v>
      </c>
      <c r="C34" s="91" t="s">
        <v>1</v>
      </c>
      <c r="D34" s="91">
        <v>3147.6876</v>
      </c>
      <c r="E34" s="91">
        <v>552.9</v>
      </c>
      <c r="F34" s="91" t="s">
        <v>1</v>
      </c>
      <c r="G34" s="50">
        <f>-E34</f>
        <v>-552.9</v>
      </c>
      <c r="H34" s="50">
        <f>+D34</f>
        <v>3147.6876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v>5353.8</v>
      </c>
      <c r="D35" s="89">
        <f>SUM(D36:D39)</f>
        <v>8309.75</v>
      </c>
      <c r="E35" s="89">
        <f>SUM(E36:E39)</f>
        <v>575.9</v>
      </c>
      <c r="F35" s="89">
        <f>SUM(F36:F39)</f>
        <v>770</v>
      </c>
      <c r="G35" s="50">
        <f>+F35-E35</f>
        <v>194.10000000000002</v>
      </c>
      <c r="H35" s="50">
        <f>+D35-C35</f>
        <v>2955.95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4458.5</v>
      </c>
      <c r="D36" s="91">
        <v>2461.85</v>
      </c>
      <c r="E36" s="91">
        <v>38</v>
      </c>
      <c r="F36" s="91">
        <v>200</v>
      </c>
      <c r="G36" s="50">
        <f>+F36-E36</f>
        <v>162</v>
      </c>
      <c r="H36" s="50">
        <f>+D36-C36</f>
        <v>-1996.65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v>1550</v>
      </c>
      <c r="E37" s="91" t="s">
        <v>1</v>
      </c>
      <c r="F37" s="91" t="s">
        <v>1</v>
      </c>
      <c r="G37" s="89" t="s">
        <v>1</v>
      </c>
      <c r="H37" s="50">
        <f>+D37-C37</f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495.3</v>
      </c>
      <c r="D38" s="91">
        <v>2200</v>
      </c>
      <c r="E38" s="91" t="s">
        <v>1</v>
      </c>
      <c r="F38" s="91">
        <v>570</v>
      </c>
      <c r="G38" s="89">
        <f>+F38</f>
        <v>570</v>
      </c>
      <c r="H38" s="50">
        <f>+D38-C38</f>
        <v>1704.7</v>
      </c>
      <c r="I38" s="68"/>
      <c r="J38" s="141"/>
      <c r="K38" s="139"/>
      <c r="L38" s="80"/>
    </row>
    <row r="39" spans="1:12" ht="12.75" customHeight="1">
      <c r="A39" s="90" t="s">
        <v>111</v>
      </c>
      <c r="B39" s="91" t="s">
        <v>1</v>
      </c>
      <c r="C39" s="91" t="s">
        <v>1</v>
      </c>
      <c r="D39" s="91">
        <v>2097.9</v>
      </c>
      <c r="E39" s="91">
        <v>537.9</v>
      </c>
      <c r="F39" s="91" t="s">
        <v>1</v>
      </c>
      <c r="G39" s="50">
        <f>-E39</f>
        <v>-537.9</v>
      </c>
      <c r="H39" s="50">
        <f>+D39</f>
        <v>2097.9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16.7906445516261</v>
      </c>
      <c r="D40" s="94">
        <v>13.37</v>
      </c>
      <c r="E40" s="94">
        <v>15.81</v>
      </c>
      <c r="F40" s="94">
        <v>13.16</v>
      </c>
      <c r="G40" s="50">
        <f>+F40-E40</f>
        <v>-2.6500000000000004</v>
      </c>
      <c r="H40" s="50">
        <f>+D40-C40</f>
        <v>-3.4206445516261024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16.375555555555554</v>
      </c>
      <c r="D41" s="95">
        <v>10.3</v>
      </c>
      <c r="E41" s="95">
        <v>9.69</v>
      </c>
      <c r="F41" s="95">
        <v>9.78</v>
      </c>
      <c r="G41" s="50">
        <f>+F41-E41</f>
        <v>0.08999999999999986</v>
      </c>
      <c r="H41" s="50">
        <f>+D41-C41</f>
        <v>-6.075555555555553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1" t="s">
        <v>1</v>
      </c>
      <c r="F42" s="91" t="s">
        <v>1</v>
      </c>
      <c r="G42" s="89" t="s">
        <v>1</v>
      </c>
      <c r="H42" s="50">
        <f>+D42-C42</f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19.47</v>
      </c>
      <c r="D43" s="95">
        <v>15.01</v>
      </c>
      <c r="E43" s="95" t="s">
        <v>1</v>
      </c>
      <c r="F43" s="95">
        <v>14.99</v>
      </c>
      <c r="G43" s="89" t="s">
        <v>1</v>
      </c>
      <c r="H43" s="50">
        <f>+D43-C43</f>
        <v>-4.459999999999999</v>
      </c>
      <c r="I43" s="72"/>
      <c r="J43" s="141"/>
      <c r="K43" s="139"/>
      <c r="L43" s="67"/>
    </row>
    <row r="44" spans="1:12" ht="12.75" customHeight="1">
      <c r="A44" s="46" t="s">
        <v>111</v>
      </c>
      <c r="B44" s="70" t="s">
        <v>1</v>
      </c>
      <c r="C44" s="70" t="s">
        <v>1</v>
      </c>
      <c r="D44" s="95">
        <v>16.75</v>
      </c>
      <c r="E44" s="95">
        <v>16.24</v>
      </c>
      <c r="F44" s="95" t="s">
        <v>1</v>
      </c>
      <c r="G44" s="89" t="s">
        <v>1</v>
      </c>
      <c r="H44" s="89" t="s">
        <v>1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104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99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109</v>
      </c>
      <c r="C48" s="150" t="s">
        <v>114</v>
      </c>
      <c r="D48" s="150" t="s">
        <v>115</v>
      </c>
      <c r="E48" s="150">
        <v>42948</v>
      </c>
      <c r="F48" s="150">
        <v>42979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70" t="s">
        <v>1</v>
      </c>
      <c r="E49" s="70" t="s">
        <v>1</v>
      </c>
      <c r="F49" s="70" t="s">
        <v>1</v>
      </c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70" t="s">
        <v>1</v>
      </c>
      <c r="E50" s="70" t="s">
        <v>1</v>
      </c>
      <c r="F50" s="70" t="s">
        <v>1</v>
      </c>
      <c r="G50" s="133" t="s">
        <v>1</v>
      </c>
      <c r="H50" s="50">
        <f aca="true" t="shared" si="1" ref="H50:H54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70" t="s">
        <v>1</v>
      </c>
      <c r="E51" s="70" t="s">
        <v>1</v>
      </c>
      <c r="F51" s="70" t="s">
        <v>1</v>
      </c>
      <c r="G51" s="133" t="s">
        <v>1</v>
      </c>
      <c r="H51" s="50">
        <f t="shared" si="1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70" t="s">
        <v>1</v>
      </c>
      <c r="E52" s="70" t="s">
        <v>1</v>
      </c>
      <c r="F52" s="70" t="s">
        <v>1</v>
      </c>
      <c r="G52" s="133" t="s">
        <v>1</v>
      </c>
      <c r="H52" s="50">
        <f t="shared" si="1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70" t="s">
        <v>1</v>
      </c>
      <c r="E53" s="70" t="s">
        <v>1</v>
      </c>
      <c r="F53" s="70" t="s">
        <v>1</v>
      </c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70" t="s">
        <v>1</v>
      </c>
      <c r="E54" s="70" t="s">
        <v>1</v>
      </c>
      <c r="F54" s="70" t="s">
        <v>1</v>
      </c>
      <c r="G54" s="133" t="s">
        <v>1</v>
      </c>
      <c r="H54" s="50">
        <f t="shared" si="1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70" t="s">
        <v>1</v>
      </c>
      <c r="E55" s="70" t="s">
        <v>1</v>
      </c>
      <c r="F55" s="70" t="s">
        <v>1</v>
      </c>
      <c r="G55" s="133" t="s">
        <v>1</v>
      </c>
      <c r="H55" s="133" t="s">
        <v>1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70" t="s">
        <v>1</v>
      </c>
      <c r="E56" s="70" t="s">
        <v>1</v>
      </c>
      <c r="F56" s="70" t="s">
        <v>1</v>
      </c>
      <c r="G56" s="133" t="s">
        <v>1</v>
      </c>
      <c r="H56" s="133" t="s">
        <v>1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12" sqref="K12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100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109</v>
      </c>
      <c r="C3" s="150" t="s">
        <v>114</v>
      </c>
      <c r="D3" s="150" t="s">
        <v>115</v>
      </c>
      <c r="E3" s="150">
        <v>42948</v>
      </c>
      <c r="F3" s="150">
        <v>42979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4.979310969777221</v>
      </c>
      <c r="D4" s="162">
        <v>1.7503463330006446</v>
      </c>
      <c r="E4" s="162">
        <v>2.5</v>
      </c>
      <c r="F4" s="162">
        <v>2.019789352531746</v>
      </c>
      <c r="G4" s="106">
        <f aca="true" t="shared" si="0" ref="G4:G9">F4-E4</f>
        <v>-0.48021064746825415</v>
      </c>
      <c r="H4" s="106">
        <f>+D4-C4</f>
        <v>-3.2289646367765767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5.260623613532809</v>
      </c>
      <c r="D5" s="155">
        <v>1.8833333333333335</v>
      </c>
      <c r="E5" s="155">
        <v>2.5</v>
      </c>
      <c r="F5" s="155">
        <v>1.8</v>
      </c>
      <c r="G5" s="106">
        <f t="shared" si="0"/>
        <v>-0.7</v>
      </c>
      <c r="H5" s="106">
        <f>+D5-C5</f>
        <v>-3.3772902801994755</v>
      </c>
      <c r="I5" s="197"/>
      <c r="J5" s="157"/>
      <c r="K5" s="156"/>
      <c r="L5" s="156"/>
      <c r="M5" s="156"/>
    </row>
    <row r="6" spans="1:13" ht="12.75" customHeight="1">
      <c r="A6" s="109" t="s">
        <v>106</v>
      </c>
      <c r="B6" s="155">
        <v>3.7245906684030565</v>
      </c>
      <c r="C6" s="155">
        <v>4.65115893233273</v>
      </c>
      <c r="D6" s="155">
        <v>1.4347632446095675</v>
      </c>
      <c r="E6" s="155">
        <v>1.68</v>
      </c>
      <c r="F6" s="155">
        <v>1.3986886394770377</v>
      </c>
      <c r="G6" s="106">
        <f t="shared" si="0"/>
        <v>-0.28131136052296224</v>
      </c>
      <c r="H6" s="106">
        <f>+D6-C6</f>
        <v>-3.2163956877231623</v>
      </c>
      <c r="I6" s="193"/>
      <c r="J6" s="157"/>
      <c r="K6" s="156"/>
      <c r="L6" s="157"/>
      <c r="M6" s="157"/>
    </row>
    <row r="7" spans="1:13" ht="12.75" customHeight="1">
      <c r="A7" s="109" t="s">
        <v>105</v>
      </c>
      <c r="B7" s="155">
        <v>4.608242303947717</v>
      </c>
      <c r="C7" s="155">
        <v>5.439168676504209</v>
      </c>
      <c r="D7" s="155">
        <v>1.784437414259508</v>
      </c>
      <c r="E7" s="155">
        <v>1.86</v>
      </c>
      <c r="F7" s="155">
        <v>2.202599204637854</v>
      </c>
      <c r="G7" s="106">
        <f t="shared" si="0"/>
        <v>0.34259920463785387</v>
      </c>
      <c r="H7" s="106">
        <f>+D7-C7</f>
        <v>-3.6547312622447006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2.5635301554497114</v>
      </c>
      <c r="E8" s="155">
        <v>3.12</v>
      </c>
      <c r="F8" s="155">
        <v>3.262961537227729</v>
      </c>
      <c r="G8" s="106">
        <f t="shared" si="0"/>
        <v>0.14296153722772909</v>
      </c>
      <c r="H8" s="106">
        <f>+D8-C8</f>
        <v>1.0635301554497114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2.721445437278848</v>
      </c>
      <c r="E9" s="158">
        <v>3.5</v>
      </c>
      <c r="F9" s="158">
        <v>3.5</v>
      </c>
      <c r="G9" s="106">
        <f t="shared" si="0"/>
        <v>0</v>
      </c>
      <c r="H9" s="106" t="s">
        <v>1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107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108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8.471385786816064</v>
      </c>
      <c r="D14" s="162">
        <v>2.9318275140300734</v>
      </c>
      <c r="E14" s="158" t="s">
        <v>1</v>
      </c>
      <c r="F14" s="158" t="s">
        <v>1</v>
      </c>
      <c r="G14" s="106" t="s">
        <v>1</v>
      </c>
      <c r="H14" s="106">
        <f>+D14-C14</f>
        <v>-5.539558272785991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58" t="s">
        <v>1</v>
      </c>
      <c r="F15" s="158" t="s">
        <v>1</v>
      </c>
      <c r="G15" s="106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106</v>
      </c>
      <c r="B16" s="160">
        <v>8.25</v>
      </c>
      <c r="C16" s="160">
        <v>11.75</v>
      </c>
      <c r="D16" s="160">
        <v>4.125</v>
      </c>
      <c r="E16" s="158" t="s">
        <v>1</v>
      </c>
      <c r="F16" s="158" t="s">
        <v>1</v>
      </c>
      <c r="G16" s="106" t="s">
        <v>1</v>
      </c>
      <c r="H16" s="106">
        <f>+D16-C16</f>
        <v>-7.625</v>
      </c>
      <c r="I16" s="157"/>
      <c r="J16" s="203"/>
      <c r="K16" s="156"/>
      <c r="L16" s="157"/>
      <c r="M16" s="157"/>
    </row>
    <row r="17" spans="1:13" ht="12.75" customHeight="1">
      <c r="A17" s="109" t="s">
        <v>105</v>
      </c>
      <c r="B17" s="160">
        <v>3.305555555555555</v>
      </c>
      <c r="C17" s="160">
        <v>3.5</v>
      </c>
      <c r="D17" s="160">
        <v>3.35</v>
      </c>
      <c r="E17" s="158" t="s">
        <v>1</v>
      </c>
      <c r="F17" s="158" t="s">
        <v>1</v>
      </c>
      <c r="G17" s="106" t="s">
        <v>1</v>
      </c>
      <c r="H17" s="106">
        <f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10.055555555555566</v>
      </c>
      <c r="D18" s="160">
        <v>1.65</v>
      </c>
      <c r="E18" s="158" t="s">
        <v>1</v>
      </c>
      <c r="F18" s="158" t="s">
        <v>1</v>
      </c>
      <c r="G18" s="106" t="s">
        <v>1</v>
      </c>
      <c r="H18" s="106">
        <f>+D18-C18</f>
        <v>-8.405555555555566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1.70366972477064</v>
      </c>
      <c r="E19" s="158" t="s">
        <v>1</v>
      </c>
      <c r="F19" s="158" t="s">
        <v>1</v>
      </c>
      <c r="G19" s="106" t="s">
        <v>1</v>
      </c>
      <c r="H19" s="106" t="s">
        <v>1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58" t="s">
        <v>1</v>
      </c>
      <c r="F20" s="158" t="s">
        <v>1</v>
      </c>
      <c r="G20" s="106" t="s">
        <v>1</v>
      </c>
      <c r="H20" s="106" t="s">
        <v>1</v>
      </c>
      <c r="I20" s="157"/>
      <c r="J20" s="203"/>
      <c r="K20" s="156"/>
      <c r="L20" s="157"/>
      <c r="M20" s="157"/>
    </row>
    <row r="21" spans="1:13" ht="12.75" customHeight="1">
      <c r="A21" s="109" t="s">
        <v>107</v>
      </c>
      <c r="B21" s="160">
        <v>12</v>
      </c>
      <c r="C21" s="160">
        <v>16</v>
      </c>
      <c r="D21" s="160" t="s">
        <v>1</v>
      </c>
      <c r="E21" s="158" t="s">
        <v>1</v>
      </c>
      <c r="F21" s="158" t="s">
        <v>1</v>
      </c>
      <c r="G21" s="106" t="s">
        <v>1</v>
      </c>
      <c r="H21" s="106" t="s">
        <v>1</v>
      </c>
      <c r="I21" s="157"/>
      <c r="J21" s="203"/>
      <c r="K21" s="156"/>
      <c r="L21" s="157"/>
      <c r="M21" s="157"/>
    </row>
    <row r="22" spans="1:13" ht="12.75" customHeight="1">
      <c r="A22" s="109" t="s">
        <v>108</v>
      </c>
      <c r="B22" s="160">
        <v>10.588235294117649</v>
      </c>
      <c r="C22" s="160">
        <v>10.588235294117649</v>
      </c>
      <c r="D22" s="160">
        <v>3.5</v>
      </c>
      <c r="E22" s="158" t="s">
        <v>1</v>
      </c>
      <c r="F22" s="158" t="s">
        <v>1</v>
      </c>
      <c r="G22" s="106" t="s">
        <v>1</v>
      </c>
      <c r="H22" s="106">
        <f>+D22-C22</f>
        <v>-7.0882352941176485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06" t="s">
        <v>1</v>
      </c>
      <c r="H23" s="106" t="s">
        <v>1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58" t="s">
        <v>1</v>
      </c>
      <c r="F24" s="158" t="s">
        <v>1</v>
      </c>
      <c r="G24" s="106" t="s">
        <v>1</v>
      </c>
      <c r="H24" s="106" t="s">
        <v>1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58" t="s">
        <v>1</v>
      </c>
      <c r="F25" s="158" t="s">
        <v>1</v>
      </c>
      <c r="G25" s="106" t="s">
        <v>1</v>
      </c>
      <c r="H25" s="106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106</v>
      </c>
      <c r="B26" s="160">
        <v>2</v>
      </c>
      <c r="C26" s="160" t="s">
        <v>1</v>
      </c>
      <c r="D26" s="160" t="s">
        <v>1</v>
      </c>
      <c r="E26" s="158" t="s">
        <v>1</v>
      </c>
      <c r="F26" s="158" t="s">
        <v>1</v>
      </c>
      <c r="G26" s="106" t="s">
        <v>1</v>
      </c>
      <c r="H26" s="106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105</v>
      </c>
      <c r="B27" s="160">
        <v>2</v>
      </c>
      <c r="C27" s="160" t="s">
        <v>1</v>
      </c>
      <c r="D27" s="160" t="s">
        <v>1</v>
      </c>
      <c r="E27" s="158" t="s">
        <v>1</v>
      </c>
      <c r="F27" s="158" t="s">
        <v>1</v>
      </c>
      <c r="G27" s="106" t="s">
        <v>1</v>
      </c>
      <c r="H27" s="106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58" t="s">
        <v>1</v>
      </c>
      <c r="F28" s="158" t="s">
        <v>1</v>
      </c>
      <c r="G28" s="106" t="s">
        <v>1</v>
      </c>
      <c r="H28" s="106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60" t="s">
        <v>1</v>
      </c>
      <c r="E29" s="158" t="s">
        <v>1</v>
      </c>
      <c r="F29" s="158" t="s">
        <v>1</v>
      </c>
      <c r="G29" s="106" t="s">
        <v>1</v>
      </c>
      <c r="H29" s="106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60" t="s">
        <v>1</v>
      </c>
      <c r="E30" s="158" t="s">
        <v>1</v>
      </c>
      <c r="F30" s="158" t="s">
        <v>1</v>
      </c>
      <c r="G30" s="106" t="s">
        <v>1</v>
      </c>
      <c r="H30" s="106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107</v>
      </c>
      <c r="B31" s="158" t="s">
        <v>1</v>
      </c>
      <c r="C31" s="158" t="s">
        <v>1</v>
      </c>
      <c r="D31" s="160" t="s">
        <v>1</v>
      </c>
      <c r="E31" s="158" t="s">
        <v>1</v>
      </c>
      <c r="F31" s="158" t="s">
        <v>1</v>
      </c>
      <c r="G31" s="106" t="s">
        <v>1</v>
      </c>
      <c r="H31" s="106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108</v>
      </c>
      <c r="B32" s="158" t="s">
        <v>1</v>
      </c>
      <c r="C32" s="158" t="s">
        <v>1</v>
      </c>
      <c r="D32" s="158">
        <v>4</v>
      </c>
      <c r="E32" s="158" t="s">
        <v>1</v>
      </c>
      <c r="F32" s="158" t="s">
        <v>1</v>
      </c>
      <c r="G32" s="106" t="s">
        <v>1</v>
      </c>
      <c r="H32" s="106" t="s">
        <v>1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58" t="s">
        <v>1</v>
      </c>
      <c r="F33" s="158" t="s">
        <v>1</v>
      </c>
      <c r="G33" s="106" t="s">
        <v>1</v>
      </c>
      <c r="H33" s="106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19" sqref="K19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101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109</v>
      </c>
      <c r="C3" s="150" t="s">
        <v>114</v>
      </c>
      <c r="D3" s="150" t="s">
        <v>115</v>
      </c>
      <c r="E3" s="150">
        <v>42948</v>
      </c>
      <c r="F3" s="150">
        <v>42979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5095.0916</v>
      </c>
      <c r="D4" s="163">
        <v>5269.5477</v>
      </c>
      <c r="E4" s="163">
        <f>E5</f>
        <v>565.4047999999999</v>
      </c>
      <c r="F4" s="163">
        <v>1464.01</v>
      </c>
      <c r="G4" s="138">
        <f aca="true" t="shared" si="0" ref="G4:G10">F4-E4</f>
        <v>898.6052000000001</v>
      </c>
      <c r="H4" s="106">
        <f>D4-C4</f>
        <v>174.45610000000033</v>
      </c>
      <c r="I4" s="119"/>
    </row>
    <row r="5" spans="1:9" ht="12.75" customHeight="1">
      <c r="A5" s="107" t="s">
        <v>29</v>
      </c>
      <c r="B5" s="136">
        <v>4515.2439</v>
      </c>
      <c r="C5" s="136">
        <v>3605.0099</v>
      </c>
      <c r="D5" s="136">
        <v>4587.4201</v>
      </c>
      <c r="E5" s="163">
        <v>565.4047999999999</v>
      </c>
      <c r="F5" s="163">
        <v>1464.01</v>
      </c>
      <c r="G5" s="138">
        <f t="shared" si="0"/>
        <v>898.6052000000001</v>
      </c>
      <c r="H5" s="106">
        <f>D5-C5</f>
        <v>982.4102000000003</v>
      </c>
      <c r="I5" s="119"/>
    </row>
    <row r="6" spans="1:10" ht="12.75" customHeight="1">
      <c r="A6" s="108" t="s">
        <v>18</v>
      </c>
      <c r="B6" s="137">
        <v>824.7366999999999</v>
      </c>
      <c r="C6" s="137">
        <v>575.6774</v>
      </c>
      <c r="D6" s="137">
        <v>175.1121</v>
      </c>
      <c r="E6" s="120">
        <v>18.944599999999998</v>
      </c>
      <c r="F6" s="120">
        <v>35.1417</v>
      </c>
      <c r="G6" s="138">
        <f t="shared" si="0"/>
        <v>16.197100000000002</v>
      </c>
      <c r="H6" s="106">
        <f>D6-C6</f>
        <v>-400.56530000000004</v>
      </c>
      <c r="I6" s="119"/>
      <c r="J6" s="120"/>
    </row>
    <row r="7" spans="1:10" ht="12.75" customHeight="1">
      <c r="A7" s="108" t="s">
        <v>106</v>
      </c>
      <c r="B7" s="137">
        <v>2152.0083999999997</v>
      </c>
      <c r="C7" s="137">
        <v>1707.5089</v>
      </c>
      <c r="D7" s="137">
        <v>2414.5721</v>
      </c>
      <c r="E7" s="120">
        <v>150.5346</v>
      </c>
      <c r="F7" s="120">
        <v>690.3441</v>
      </c>
      <c r="G7" s="138">
        <f t="shared" si="0"/>
        <v>539.8095000000001</v>
      </c>
      <c r="H7" s="106">
        <f>D7-C7</f>
        <v>707.0631999999998</v>
      </c>
      <c r="I7" s="119"/>
      <c r="J7" s="120"/>
    </row>
    <row r="8" spans="1:10" ht="12.75" customHeight="1">
      <c r="A8" s="108" t="s">
        <v>105</v>
      </c>
      <c r="B8" s="137">
        <v>1441.4638000000002</v>
      </c>
      <c r="C8" s="137">
        <v>1224.7886</v>
      </c>
      <c r="D8" s="137">
        <v>845.1361</v>
      </c>
      <c r="E8" s="120">
        <v>110.6738</v>
      </c>
      <c r="F8" s="120">
        <v>477.6692</v>
      </c>
      <c r="G8" s="138">
        <f t="shared" si="0"/>
        <v>366.9954</v>
      </c>
      <c r="H8" s="106">
        <f>D8-C8</f>
        <v>-379.65250000000003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628.8484</v>
      </c>
      <c r="E9" s="120">
        <v>232.90179999999998</v>
      </c>
      <c r="F9" s="120">
        <v>155.865</v>
      </c>
      <c r="G9" s="138">
        <f t="shared" si="0"/>
        <v>-77.03679999999997</v>
      </c>
      <c r="H9" s="106">
        <f>D9-C9</f>
        <v>531.8134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523.7515</v>
      </c>
      <c r="E10" s="120">
        <v>52.35</v>
      </c>
      <c r="F10" s="120">
        <v>104.99</v>
      </c>
      <c r="G10" s="138">
        <f t="shared" si="0"/>
        <v>52.63999999999999</v>
      </c>
      <c r="H10" s="106">
        <f>D10</f>
        <v>523.7515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6" t="s">
        <v>1</v>
      </c>
      <c r="H11" s="106" t="s">
        <v>1</v>
      </c>
      <c r="J11" s="120"/>
    </row>
    <row r="12" spans="1:10" ht="12.75" customHeight="1">
      <c r="A12" s="108" t="s">
        <v>107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6" t="s">
        <v>1</v>
      </c>
      <c r="H12" s="106" t="s">
        <v>1</v>
      </c>
      <c r="J12" s="120"/>
    </row>
    <row r="13" spans="1:10" ht="12.75" customHeight="1">
      <c r="A13" s="108" t="s">
        <v>108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6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6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1490.0817</v>
      </c>
      <c r="D15" s="136">
        <v>648.0065</v>
      </c>
      <c r="E15" s="137" t="s">
        <v>1</v>
      </c>
      <c r="F15" s="137" t="s">
        <v>1</v>
      </c>
      <c r="G15" s="136" t="s">
        <v>1</v>
      </c>
      <c r="H15" s="106">
        <f>D15-C15</f>
        <v>-842.0752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36" t="s">
        <v>1</v>
      </c>
      <c r="H16" s="106" t="s">
        <v>1</v>
      </c>
      <c r="I16" s="119"/>
      <c r="J16" s="120"/>
    </row>
    <row r="17" spans="1:10" ht="12.75" customHeight="1">
      <c r="A17" s="108" t="s">
        <v>106</v>
      </c>
      <c r="B17" s="137">
        <v>362.0817</v>
      </c>
      <c r="C17" s="137">
        <v>330.0817</v>
      </c>
      <c r="D17" s="137">
        <v>89.0735</v>
      </c>
      <c r="E17" s="137" t="s">
        <v>1</v>
      </c>
      <c r="F17" s="137" t="s">
        <v>1</v>
      </c>
      <c r="G17" s="136" t="s">
        <v>1</v>
      </c>
      <c r="H17" s="106">
        <f>D17-C17</f>
        <v>-241.00820000000002</v>
      </c>
      <c r="I17" s="119"/>
      <c r="J17" s="120"/>
    </row>
    <row r="18" spans="1:10" ht="12.75" customHeight="1">
      <c r="A18" s="108" t="s">
        <v>105</v>
      </c>
      <c r="B18" s="137">
        <v>390</v>
      </c>
      <c r="C18" s="137">
        <v>300</v>
      </c>
      <c r="D18" s="137">
        <v>190.92</v>
      </c>
      <c r="E18" s="137" t="s">
        <v>1</v>
      </c>
      <c r="F18" s="137" t="s">
        <v>1</v>
      </c>
      <c r="G18" s="136" t="s">
        <v>1</v>
      </c>
      <c r="H18" s="106">
        <f>D18-C18</f>
        <v>-109.08000000000001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7" t="s">
        <v>1</v>
      </c>
      <c r="F19" s="137" t="s">
        <v>1</v>
      </c>
      <c r="G19" s="136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7" t="s">
        <v>1</v>
      </c>
      <c r="F20" s="137" t="s">
        <v>1</v>
      </c>
      <c r="G20" s="136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7" t="s">
        <v>1</v>
      </c>
      <c r="F21" s="137" t="s">
        <v>1</v>
      </c>
      <c r="G21" s="136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107</v>
      </c>
      <c r="B22" s="137">
        <v>190</v>
      </c>
      <c r="C22" s="137">
        <v>90</v>
      </c>
      <c r="D22" s="137" t="s">
        <v>1</v>
      </c>
      <c r="E22" s="137" t="s">
        <v>1</v>
      </c>
      <c r="F22" s="137" t="s">
        <v>1</v>
      </c>
      <c r="G22" s="136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108</v>
      </c>
      <c r="B23" s="137">
        <v>220</v>
      </c>
      <c r="C23" s="137">
        <v>220</v>
      </c>
      <c r="D23" s="137">
        <v>146.513</v>
      </c>
      <c r="E23" s="137" t="s">
        <v>1</v>
      </c>
      <c r="F23" s="137" t="s">
        <v>1</v>
      </c>
      <c r="G23" s="136" t="s">
        <v>1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6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7" t="s">
        <v>1</v>
      </c>
      <c r="F25" s="137" t="s">
        <v>1</v>
      </c>
      <c r="G25" s="136" t="s">
        <v>1</v>
      </c>
      <c r="H25" s="106">
        <f>D25</f>
        <v>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7" t="s">
        <v>1</v>
      </c>
      <c r="F26" s="137" t="s">
        <v>1</v>
      </c>
      <c r="G26" s="136" t="s">
        <v>1</v>
      </c>
      <c r="H26" s="106" t="s">
        <v>1</v>
      </c>
      <c r="I26" s="121"/>
      <c r="J26" s="120"/>
    </row>
    <row r="27" spans="1:10" ht="12.75" customHeight="1">
      <c r="A27" s="108" t="s">
        <v>106</v>
      </c>
      <c r="B27" s="137">
        <v>17.7499</v>
      </c>
      <c r="C27" s="137" t="s">
        <v>1</v>
      </c>
      <c r="D27" s="137" t="s">
        <v>1</v>
      </c>
      <c r="E27" s="137" t="s">
        <v>1</v>
      </c>
      <c r="F27" s="137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105</v>
      </c>
      <c r="B28" s="137">
        <v>17.874599999999997</v>
      </c>
      <c r="C28" s="137" t="s">
        <v>1</v>
      </c>
      <c r="D28" s="137" t="s">
        <v>1</v>
      </c>
      <c r="E28" s="137" t="s">
        <v>1</v>
      </c>
      <c r="F28" s="137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7" t="s">
        <v>1</v>
      </c>
      <c r="F29" s="137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7" t="s">
        <v>1</v>
      </c>
      <c r="F30" s="137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7" t="s">
        <v>1</v>
      </c>
      <c r="F31" s="137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107</v>
      </c>
      <c r="B32" s="137" t="s">
        <v>1</v>
      </c>
      <c r="C32" s="137" t="s">
        <v>1</v>
      </c>
      <c r="D32" s="137" t="s">
        <v>1</v>
      </c>
      <c r="E32" s="137" t="s">
        <v>1</v>
      </c>
      <c r="F32" s="137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108</v>
      </c>
      <c r="B33" s="137" t="s">
        <v>1</v>
      </c>
      <c r="C33" s="137" t="s">
        <v>1</v>
      </c>
      <c r="D33" s="137">
        <v>34.1211</v>
      </c>
      <c r="E33" s="137" t="s">
        <v>1</v>
      </c>
      <c r="F33" s="137" t="s">
        <v>1</v>
      </c>
      <c r="G33" s="106" t="s">
        <v>1</v>
      </c>
      <c r="H33" s="106">
        <f>D33</f>
        <v>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102</v>
      </c>
    </row>
    <row r="37" ht="12.75" customHeight="1">
      <c r="A37" s="122" t="s">
        <v>4</v>
      </c>
    </row>
    <row r="38" spans="1:10" ht="21">
      <c r="A38" s="110"/>
      <c r="B38" s="101" t="s">
        <v>98</v>
      </c>
      <c r="C38" s="39">
        <v>42583</v>
      </c>
      <c r="D38" s="39">
        <v>42614</v>
      </c>
      <c r="E38" s="93" t="s">
        <v>109</v>
      </c>
      <c r="F38" s="39">
        <v>42948</v>
      </c>
      <c r="G38" s="39">
        <v>42979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101463.76689929</v>
      </c>
      <c r="D39" s="105">
        <v>104576.32949616</v>
      </c>
      <c r="E39" s="105">
        <v>107079.35607115</v>
      </c>
      <c r="F39" s="105">
        <v>116154.12792778</v>
      </c>
      <c r="G39" s="105">
        <v>118217.42729942</v>
      </c>
      <c r="H39" s="131">
        <f>G39/F39-1</f>
        <v>0.01776346143223484</v>
      </c>
      <c r="I39" s="131">
        <f>G39/E39-1</f>
        <v>0.10401697990104819</v>
      </c>
    </row>
    <row r="40" spans="1:9" ht="12.75" customHeight="1">
      <c r="A40" s="130" t="s">
        <v>31</v>
      </c>
      <c r="B40" s="112">
        <v>42225.592244900006</v>
      </c>
      <c r="C40" s="112">
        <v>38274.282624370004</v>
      </c>
      <c r="D40" s="112">
        <v>42427.53465698</v>
      </c>
      <c r="E40" s="112">
        <v>41297.613612810004</v>
      </c>
      <c r="F40" s="112">
        <v>42446.798340049994</v>
      </c>
      <c r="G40" s="112">
        <v>43986.36478514</v>
      </c>
      <c r="H40" s="131">
        <f aca="true" t="shared" si="1" ref="H40:H53">G40/F40-1</f>
        <v>0.03627049636950774</v>
      </c>
      <c r="I40" s="131">
        <f aca="true" t="shared" si="2" ref="I40:I53">G40/E40-1</f>
        <v>0.06510669593499174</v>
      </c>
    </row>
    <row r="41" spans="1:9" ht="12.75" customHeight="1">
      <c r="A41" s="130" t="s">
        <v>32</v>
      </c>
      <c r="B41" s="112">
        <v>47128.88711009</v>
      </c>
      <c r="C41" s="112">
        <v>49561.002964110005</v>
      </c>
      <c r="D41" s="112">
        <v>48226.8771259</v>
      </c>
      <c r="E41" s="112">
        <v>52664.35167891</v>
      </c>
      <c r="F41" s="112">
        <v>59612.39588163</v>
      </c>
      <c r="G41" s="112">
        <v>60029.294661529995</v>
      </c>
      <c r="H41" s="131">
        <f t="shared" si="1"/>
        <v>0.006993491433020305</v>
      </c>
      <c r="I41" s="131">
        <f t="shared" si="2"/>
        <v>0.13984683657597108</v>
      </c>
    </row>
    <row r="42" spans="1:9" ht="12.75" customHeight="1">
      <c r="A42" s="130" t="s">
        <v>33</v>
      </c>
      <c r="B42" s="112">
        <v>7108.0608438300005</v>
      </c>
      <c r="C42" s="112">
        <v>7872.174181190001</v>
      </c>
      <c r="D42" s="112">
        <v>8257.50708883</v>
      </c>
      <c r="E42" s="112">
        <v>7255.34431592</v>
      </c>
      <c r="F42" s="112">
        <v>7324.858219979999</v>
      </c>
      <c r="G42" s="112">
        <v>7649.6359348</v>
      </c>
      <c r="H42" s="131">
        <f t="shared" si="1"/>
        <v>0.04433911279458003</v>
      </c>
      <c r="I42" s="131">
        <f t="shared" si="2"/>
        <v>0.054344990631916446</v>
      </c>
    </row>
    <row r="43" spans="1:9" ht="12.75" customHeight="1">
      <c r="A43" s="130" t="s">
        <v>34</v>
      </c>
      <c r="B43" s="112">
        <v>6415.14517913</v>
      </c>
      <c r="C43" s="112">
        <v>5756.30712962</v>
      </c>
      <c r="D43" s="112">
        <v>5664.410624450001</v>
      </c>
      <c r="E43" s="112">
        <v>5862.046463510001</v>
      </c>
      <c r="F43" s="112">
        <v>6770.07548612</v>
      </c>
      <c r="G43" s="112">
        <v>6552.13191795</v>
      </c>
      <c r="H43" s="131">
        <f t="shared" si="1"/>
        <v>-0.03219219174392196</v>
      </c>
      <c r="I43" s="131">
        <f t="shared" si="2"/>
        <v>0.11772091175592592</v>
      </c>
    </row>
    <row r="44" spans="1:9" ht="12.75" customHeight="1">
      <c r="A44" s="124" t="s">
        <v>38</v>
      </c>
      <c r="B44" s="105">
        <v>35383.4640178</v>
      </c>
      <c r="C44" s="105">
        <v>45733.090482780004</v>
      </c>
      <c r="D44" s="105">
        <v>49317.29824158999</v>
      </c>
      <c r="E44" s="105">
        <v>52427.11747348</v>
      </c>
      <c r="F44" s="105">
        <v>60163.56576438</v>
      </c>
      <c r="G44" s="105">
        <v>61734.539205839996</v>
      </c>
      <c r="H44" s="131">
        <f t="shared" si="1"/>
        <v>0.02611170766726878</v>
      </c>
      <c r="I44" s="131">
        <f t="shared" si="2"/>
        <v>0.17753067841405</v>
      </c>
    </row>
    <row r="45" spans="1:9" ht="12.75" customHeight="1">
      <c r="A45" s="130" t="s">
        <v>31</v>
      </c>
      <c r="B45" s="112">
        <v>12997.217447359999</v>
      </c>
      <c r="C45" s="112">
        <v>16642.82012263</v>
      </c>
      <c r="D45" s="112">
        <v>18985.597237039998</v>
      </c>
      <c r="E45" s="112">
        <v>19032.1253949</v>
      </c>
      <c r="F45" s="112">
        <v>20228.61938493</v>
      </c>
      <c r="G45" s="112">
        <v>20783.23308355</v>
      </c>
      <c r="H45" s="131">
        <f t="shared" si="1"/>
        <v>0.027417278859533933</v>
      </c>
      <c r="I45" s="131">
        <f t="shared" si="2"/>
        <v>0.09200799449961816</v>
      </c>
    </row>
    <row r="46" spans="1:9" ht="12.75" customHeight="1">
      <c r="A46" s="130" t="s">
        <v>32</v>
      </c>
      <c r="B46" s="112">
        <v>15860.4432707</v>
      </c>
      <c r="C46" s="112">
        <v>21558.670652980003</v>
      </c>
      <c r="D46" s="112">
        <v>22359.84233045</v>
      </c>
      <c r="E46" s="112">
        <v>26644.56196908</v>
      </c>
      <c r="F46" s="112">
        <v>32991.09486531</v>
      </c>
      <c r="G46" s="112">
        <v>33598.7940092</v>
      </c>
      <c r="H46" s="131">
        <f t="shared" si="1"/>
        <v>0.01842009628267882</v>
      </c>
      <c r="I46" s="131">
        <f t="shared" si="2"/>
        <v>0.2610000512746322</v>
      </c>
    </row>
    <row r="47" spans="1:9" ht="12.75" customHeight="1">
      <c r="A47" s="130" t="s">
        <v>33</v>
      </c>
      <c r="B47" s="112">
        <v>6112.28155894</v>
      </c>
      <c r="C47" s="112">
        <v>6943.687349</v>
      </c>
      <c r="D47" s="112">
        <v>7259.2991994700005</v>
      </c>
      <c r="E47" s="112">
        <v>6033.44677984</v>
      </c>
      <c r="F47" s="112">
        <v>5935.56524283</v>
      </c>
      <c r="G47" s="112">
        <v>6297.46730201</v>
      </c>
      <c r="H47" s="131">
        <f t="shared" si="1"/>
        <v>0.060971793649672756</v>
      </c>
      <c r="I47" s="131">
        <f t="shared" si="2"/>
        <v>0.04375948471977753</v>
      </c>
    </row>
    <row r="48" spans="1:9" ht="12.75" customHeight="1">
      <c r="A48" s="130" t="s">
        <v>34</v>
      </c>
      <c r="B48" s="112">
        <v>413.52174080000003</v>
      </c>
      <c r="C48" s="112">
        <v>587.9123581700001</v>
      </c>
      <c r="D48" s="112">
        <v>712.55947463</v>
      </c>
      <c r="E48" s="112">
        <v>716.9833296600001</v>
      </c>
      <c r="F48" s="112">
        <v>1008.28627131</v>
      </c>
      <c r="G48" s="112">
        <v>1055.0448110799998</v>
      </c>
      <c r="H48" s="131">
        <f t="shared" si="1"/>
        <v>0.046374269987083716</v>
      </c>
      <c r="I48" s="131">
        <f t="shared" si="2"/>
        <v>0.47150535784466774</v>
      </c>
    </row>
    <row r="49" spans="1:9" ht="12.75" customHeight="1">
      <c r="A49" s="124" t="s">
        <v>39</v>
      </c>
      <c r="B49" s="105">
        <v>67494.22136015001</v>
      </c>
      <c r="C49" s="105">
        <v>55730.67641651</v>
      </c>
      <c r="D49" s="105">
        <v>55259.031254570014</v>
      </c>
      <c r="E49" s="105">
        <v>54652.23859767</v>
      </c>
      <c r="F49" s="105">
        <v>55990.56216339999</v>
      </c>
      <c r="G49" s="105">
        <v>56482.888093580004</v>
      </c>
      <c r="H49" s="131">
        <f t="shared" si="1"/>
        <v>0.008793016379139651</v>
      </c>
      <c r="I49" s="131">
        <f t="shared" si="2"/>
        <v>0.03349633140165742</v>
      </c>
    </row>
    <row r="50" spans="1:9" ht="12.75" customHeight="1">
      <c r="A50" s="130" t="s">
        <v>31</v>
      </c>
      <c r="B50" s="112">
        <v>29228.374797540007</v>
      </c>
      <c r="C50" s="112">
        <v>21631.462501739996</v>
      </c>
      <c r="D50" s="112">
        <v>23441.937419940004</v>
      </c>
      <c r="E50" s="112">
        <v>22265.488217910006</v>
      </c>
      <c r="F50" s="112">
        <v>22218.178955119998</v>
      </c>
      <c r="G50" s="112">
        <v>23203.131701590002</v>
      </c>
      <c r="H50" s="131">
        <f t="shared" si="1"/>
        <v>0.04433093947346345</v>
      </c>
      <c r="I50" s="131">
        <f t="shared" si="2"/>
        <v>0.04211196603925216</v>
      </c>
    </row>
    <row r="51" spans="1:10" ht="12.75" customHeight="1">
      <c r="A51" s="130" t="s">
        <v>32</v>
      </c>
      <c r="B51" s="112">
        <v>31268.443839389998</v>
      </c>
      <c r="C51" s="112">
        <v>28002.332311129998</v>
      </c>
      <c r="D51" s="112">
        <v>25867.03479545</v>
      </c>
      <c r="E51" s="112">
        <v>26019.78970983</v>
      </c>
      <c r="F51" s="112">
        <v>26621.301016319998</v>
      </c>
      <c r="G51" s="112">
        <v>26430.50065233</v>
      </c>
      <c r="H51" s="131">
        <f t="shared" si="1"/>
        <v>-0.007167206586673913</v>
      </c>
      <c r="I51" s="131">
        <f t="shared" si="2"/>
        <v>0.015784560408835135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928.4868321900012</v>
      </c>
      <c r="D52" s="112">
        <v>998.2078893599992</v>
      </c>
      <c r="E52" s="112">
        <v>1221.8975360799996</v>
      </c>
      <c r="F52" s="112">
        <v>1389.29297715</v>
      </c>
      <c r="G52" s="112">
        <v>1352.16863279</v>
      </c>
      <c r="H52" s="131">
        <f t="shared" si="1"/>
        <v>-0.026721753417452088</v>
      </c>
      <c r="I52" s="131">
        <f t="shared" si="2"/>
        <v>0.10661376495440567</v>
      </c>
      <c r="J52" s="126"/>
    </row>
    <row r="53" spans="1:10" ht="12.75" customHeight="1">
      <c r="A53" s="130" t="s">
        <v>34</v>
      </c>
      <c r="B53" s="112">
        <v>6001.62343833</v>
      </c>
      <c r="C53" s="112">
        <v>5168.394771449999</v>
      </c>
      <c r="D53" s="112">
        <v>4951.8511498200005</v>
      </c>
      <c r="E53" s="112">
        <v>5145.063133850001</v>
      </c>
      <c r="F53" s="112">
        <v>5761.78921481</v>
      </c>
      <c r="G53" s="112">
        <v>5497.08710687</v>
      </c>
      <c r="H53" s="131">
        <f t="shared" si="1"/>
        <v>-0.04594095654516739</v>
      </c>
      <c r="I53" s="131">
        <f t="shared" si="2"/>
        <v>0.06841975770986952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103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98</v>
      </c>
      <c r="C57" s="39">
        <v>42583</v>
      </c>
      <c r="D57" s="39">
        <v>42614</v>
      </c>
      <c r="E57" s="93" t="s">
        <v>109</v>
      </c>
      <c r="F57" s="39">
        <v>42948</v>
      </c>
      <c r="G57" s="39">
        <v>42979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92095.87926642</v>
      </c>
      <c r="D58" s="105">
        <v>91618.04879527</v>
      </c>
      <c r="E58" s="105">
        <v>93498.99718681</v>
      </c>
      <c r="F58" s="105">
        <v>104926.50399735001</v>
      </c>
      <c r="G58" s="105">
        <v>105733.4818918</v>
      </c>
      <c r="H58" s="131">
        <f>G58/F58-1</f>
        <v>0.007690887084833786</v>
      </c>
      <c r="I58" s="131">
        <f>G58/E58-1</f>
        <v>0.130851507215052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62135.64917387</v>
      </c>
      <c r="D59" s="112">
        <v>61542.54152096</v>
      </c>
      <c r="E59" s="112">
        <v>62965.85700413</v>
      </c>
      <c r="F59" s="112">
        <v>63899.24652211</v>
      </c>
      <c r="G59" s="112">
        <v>60806.96254823999</v>
      </c>
      <c r="H59" s="131">
        <f aca="true" t="shared" si="3" ref="H59:H69">G59/F59-1</f>
        <v>-0.04839312108007465</v>
      </c>
      <c r="I59" s="131">
        <f aca="true" t="shared" si="4" ref="I59:I69">G59/E59-1</f>
        <v>-0.03428674774883789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29204.42773387</v>
      </c>
      <c r="D60" s="112">
        <v>29317.6421323</v>
      </c>
      <c r="E60" s="112">
        <v>29729.21311045</v>
      </c>
      <c r="F60" s="112">
        <v>40423.94936237</v>
      </c>
      <c r="G60" s="112">
        <v>44507.90236024</v>
      </c>
      <c r="H60" s="131">
        <f t="shared" si="3"/>
        <v>0.10102805545446492</v>
      </c>
      <c r="I60" s="131">
        <f t="shared" si="4"/>
        <v>0.4971100040517116</v>
      </c>
      <c r="J60" s="129"/>
    </row>
    <row r="61" spans="1:10" ht="12.75" customHeight="1">
      <c r="A61" s="130" t="s">
        <v>37</v>
      </c>
      <c r="B61" s="112">
        <v>903.47540555</v>
      </c>
      <c r="C61" s="112">
        <v>755.8023586800001</v>
      </c>
      <c r="D61" s="112">
        <v>757.86514201</v>
      </c>
      <c r="E61" s="112">
        <v>803.92707223</v>
      </c>
      <c r="F61" s="112">
        <v>603.30811287</v>
      </c>
      <c r="G61" s="112">
        <v>418.61698332</v>
      </c>
      <c r="H61" s="131">
        <f t="shared" si="3"/>
        <v>-0.3061306911180175</v>
      </c>
      <c r="I61" s="131">
        <f t="shared" si="4"/>
        <v>-0.4792848782181134</v>
      </c>
      <c r="J61" s="129"/>
    </row>
    <row r="62" spans="1:10" ht="12.75" customHeight="1">
      <c r="A62" s="124" t="s">
        <v>38</v>
      </c>
      <c r="B62" s="105">
        <v>42215.26383393</v>
      </c>
      <c r="C62" s="105">
        <v>51200.69400005999</v>
      </c>
      <c r="D62" s="105">
        <v>51737.10900348</v>
      </c>
      <c r="E62" s="105">
        <v>51874.99897487999</v>
      </c>
      <c r="F62" s="105">
        <v>62859.25421444</v>
      </c>
      <c r="G62" s="105">
        <v>64004.140802539994</v>
      </c>
      <c r="H62" s="131">
        <f t="shared" si="3"/>
        <v>0.0182134930235458</v>
      </c>
      <c r="I62" s="131">
        <f t="shared" si="4"/>
        <v>0.23381478684044765</v>
      </c>
      <c r="J62" s="129"/>
    </row>
    <row r="63" spans="1:10" ht="12.75" customHeight="1">
      <c r="A63" s="130" t="s">
        <v>35</v>
      </c>
      <c r="B63" s="112">
        <v>30202.87464953</v>
      </c>
      <c r="C63" s="112">
        <v>32206.928173829998</v>
      </c>
      <c r="D63" s="112">
        <v>32403.929112939997</v>
      </c>
      <c r="E63" s="112">
        <v>31972.481218379995</v>
      </c>
      <c r="F63" s="112">
        <v>34799.3760584</v>
      </c>
      <c r="G63" s="112">
        <v>31668.81872415</v>
      </c>
      <c r="H63" s="131">
        <f t="shared" si="3"/>
        <v>-0.08996015701535343</v>
      </c>
      <c r="I63" s="131">
        <f t="shared" si="4"/>
        <v>-0.009497620536732865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18965.309449099997</v>
      </c>
      <c r="D64" s="112">
        <v>19304.95114073</v>
      </c>
      <c r="E64" s="112">
        <v>19849.56790216</v>
      </c>
      <c r="F64" s="112">
        <v>27994.4695273</v>
      </c>
      <c r="G64" s="112">
        <v>32259.09132221</v>
      </c>
      <c r="H64" s="131">
        <f t="shared" si="3"/>
        <v>0.15233801057566643</v>
      </c>
      <c r="I64" s="131">
        <f t="shared" si="4"/>
        <v>0.6251785167927817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28.45637713</v>
      </c>
      <c r="D65" s="112">
        <v>28.22874981</v>
      </c>
      <c r="E65" s="112">
        <v>52.94985433999999</v>
      </c>
      <c r="F65" s="112">
        <v>65.40862874</v>
      </c>
      <c r="G65" s="112">
        <v>76.23075618</v>
      </c>
      <c r="H65" s="131">
        <f t="shared" si="3"/>
        <v>0.16545412506686352</v>
      </c>
      <c r="I65" s="131">
        <f t="shared" si="4"/>
        <v>0.43967829808387004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40895.18526636001</v>
      </c>
      <c r="D66" s="105">
        <v>39880.939791790006</v>
      </c>
      <c r="E66" s="105">
        <v>41623.998211930004</v>
      </c>
      <c r="F66" s="105">
        <v>42067.249782909996</v>
      </c>
      <c r="G66" s="105">
        <v>41729.34108926</v>
      </c>
      <c r="H66" s="131">
        <f t="shared" si="3"/>
        <v>-0.008032583432332485</v>
      </c>
      <c r="I66" s="131">
        <f t="shared" si="4"/>
        <v>0.0025308207249490344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29928.72100004</v>
      </c>
      <c r="D67" s="112">
        <v>29138.612408020006</v>
      </c>
      <c r="E67" s="112">
        <v>30993.375785750002</v>
      </c>
      <c r="F67" s="112">
        <v>29099.87</v>
      </c>
      <c r="G67" s="112">
        <v>29138.14382409</v>
      </c>
      <c r="H67" s="131">
        <f t="shared" si="3"/>
        <v>0.0013152575626627083</v>
      </c>
      <c r="I67" s="131">
        <f t="shared" si="4"/>
        <v>-0.05985898323837935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10239.118284770004</v>
      </c>
      <c r="D68" s="112">
        <v>10012.690991569998</v>
      </c>
      <c r="E68" s="112">
        <v>9879.64520829</v>
      </c>
      <c r="F68" s="112">
        <v>12429.47983507</v>
      </c>
      <c r="G68" s="112">
        <v>12248.81103803</v>
      </c>
      <c r="H68" s="131">
        <f t="shared" si="3"/>
        <v>-0.01453550747395238</v>
      </c>
      <c r="I68" s="131">
        <f t="shared" si="4"/>
        <v>0.2398027236597562</v>
      </c>
      <c r="J68" s="129"/>
    </row>
    <row r="69" spans="1:10" ht="12.75" customHeight="1">
      <c r="A69" s="130" t="s">
        <v>37</v>
      </c>
      <c r="B69" s="112">
        <v>738.84548894</v>
      </c>
      <c r="C69" s="112">
        <v>727.3459815500001</v>
      </c>
      <c r="D69" s="112">
        <v>729.6363922</v>
      </c>
      <c r="E69" s="112">
        <v>750.97721789</v>
      </c>
      <c r="F69" s="112">
        <v>537.9</v>
      </c>
      <c r="G69" s="112">
        <v>342.38622714</v>
      </c>
      <c r="H69" s="131">
        <f t="shared" si="3"/>
        <v>-0.36347606034578916</v>
      </c>
      <c r="I69" s="131">
        <f t="shared" si="4"/>
        <v>-0.5440790759245757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2017-10-10T08:44:00Z</dcterms:modified>
  <cp:category/>
  <cp:version/>
  <cp:contentType/>
  <cp:contentStatus/>
</cp:coreProperties>
</file>