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'ГКВ-МБКР'!$A$1:$I$58</definedName>
    <definedName name="_xlnm.Print_Area" localSheetId="3">'Деп-Кред'!$A$1:$I$66</definedName>
    <definedName name="_xlnm.Print_Area" localSheetId="0">'Макро-экон'!$A$1:$I$36</definedName>
    <definedName name="_xlnm.Print_Area" localSheetId="1">'Операции НБКР'!$A$1:$I$52</definedName>
  </definedNames>
  <calcPr fullCalcOnLoad="1"/>
</workbook>
</file>

<file path=xl/sharedStrings.xml><?xml version="1.0" encoding="utf-8"?>
<sst xmlns="http://schemas.openxmlformats.org/spreadsheetml/2006/main" count="486" uniqueCount="113">
  <si>
    <t>-</t>
  </si>
  <si>
    <t>Прирост за месяц</t>
  </si>
  <si>
    <t>(млн.сомов)</t>
  </si>
  <si>
    <t>(млн.долл. / сом/доллар)</t>
  </si>
  <si>
    <t>Прирост с начала года</t>
  </si>
  <si>
    <t>евро (сом/евро)</t>
  </si>
  <si>
    <t>рубль (сом/руб.)</t>
  </si>
  <si>
    <t>(млн.сом )</t>
  </si>
  <si>
    <t xml:space="preserve"> 01.01.09</t>
  </si>
  <si>
    <t xml:space="preserve"> </t>
  </si>
  <si>
    <t>Улуттук банктын ай сайын берилщщчщ Пресс-релизи</t>
  </si>
  <si>
    <t>январь, 2010</t>
  </si>
  <si>
    <t>1-таблица. Кыргыз Республикасынын негизги макроэкономикалык кёрсёткщчтёрщ</t>
  </si>
  <si>
    <t>пайыздар / сом/долл.)</t>
  </si>
  <si>
    <t>Реалдуу ИДПнын ёсщш арымдары</t>
  </si>
  <si>
    <t xml:space="preserve">КБИ 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</si>
  <si>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</si>
  <si>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</si>
  <si>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</t>
  </si>
  <si>
    <t>2009-жыл</t>
  </si>
  <si>
    <t>2008-жыл</t>
  </si>
  <si>
    <t>Ай ичиндеги ёсщш</t>
  </si>
  <si>
    <t xml:space="preserve">Жыл башынан берки ёсщш </t>
  </si>
  <si>
    <t>Жыл ичиндеги ёсщш</t>
  </si>
  <si>
    <t xml:space="preserve">3-таблица. Эл аралык камдар </t>
  </si>
  <si>
    <t>(млн. АКШ долл)</t>
  </si>
  <si>
    <t xml:space="preserve">2-таблица. Акча агрегаттары 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</si>
  <si>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</si>
  <si>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</si>
  <si>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</si>
  <si>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</si>
  <si>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</si>
  <si>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>Дщъ эл аралык камдар</t>
  </si>
  <si>
    <t xml:space="preserve">4-таблица. Валюталар курсу 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</si>
  <si>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</si>
  <si>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</si>
  <si>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</si>
  <si>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</si>
  <si>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</si>
  <si>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</si>
  <si>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</si>
  <si>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</si>
  <si>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</si>
  <si>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</si>
  <si>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</si>
  <si>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</si>
  <si>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</t>
  </si>
  <si>
    <t>(млн.сом / пайыздар)</t>
  </si>
  <si>
    <t xml:space="preserve">Операциялардын жалпы кёлёмщ  </t>
  </si>
  <si>
    <t>Репо операциялары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</si>
  <si>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</si>
  <si>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</si>
  <si>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</si>
  <si>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</si>
  <si>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</si>
  <si>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</si>
  <si>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</si>
  <si>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 xml:space="preserve"> 7-таблица. Улуттук банктын ноталар аукциондору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</si>
  <si>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</si>
  <si>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</si>
  <si>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</si>
  <si>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</si>
  <si>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</si>
  <si>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180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</si>
  <si>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</si>
  <si>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</si>
  <si>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</si>
  <si>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 xml:space="preserve">8-таблица. МКВ аукциондору 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</si>
  <si>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</si>
  <si>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</si>
  <si>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</si>
  <si>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</si>
  <si>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 xml:space="preserve">18   ай </t>
  </si>
  <si>
    <t xml:space="preserve">24  ай  </t>
  </si>
  <si>
    <t>Суроо-талап кёлёмщ</t>
  </si>
  <si>
    <t>Сатуу кёлёмщ</t>
  </si>
  <si>
    <t>Орточо салмактанып алынган кирешелщщлщк</t>
  </si>
  <si>
    <t xml:space="preserve">9-таблица. Банктар аралык кредит рыногундагы пайыздык чендер 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</si>
  <si>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</si>
  <si>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</si>
  <si>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</si>
  <si>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</si>
  <si>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</si>
  <si>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</si>
  <si>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</si>
  <si>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</si>
  <si>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</si>
  <si>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</si>
  <si>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</si>
  <si>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</t>
  </si>
  <si>
    <t>Жалпы кёлём</t>
  </si>
  <si>
    <t>репо операциялары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</si>
  <si>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</si>
  <si>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</si>
  <si>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</si>
  <si>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</si>
  <si>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</si>
  <si>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</si>
  <si>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</si>
  <si>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</si>
  <si>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</si>
  <si>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</si>
  <si>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</si>
  <si>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</si>
  <si>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</si>
  <si>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 xml:space="preserve"> резидент эместердин</t>
  </si>
  <si>
    <t>улуттук валютада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</si>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</sst>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b/>
      <sz val="2"/>
      <name val="Arial Cyr"/>
      <family val="0"/>
    </font>
    <font>
      <sz val="1.75"/>
      <name val="Arial Cyr"/>
      <family val="0"/>
    </font>
    <font>
      <sz val="2"/>
      <name val="Arial Cyr"/>
      <family val="0"/>
    </font>
    <font>
      <b/>
      <sz val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b/>
      <sz val="12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i/>
      <sz val="8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6" fillId="0" borderId="0" xfId="18" applyFont="1" applyFill="1" applyAlignment="1">
      <alignment horizontal="center" vertical="top"/>
      <protection/>
    </xf>
    <xf numFmtId="0" fontId="17" fillId="0" borderId="0" xfId="18" applyFont="1">
      <alignment/>
      <protection/>
    </xf>
    <xf numFmtId="0" fontId="18" fillId="0" borderId="0" xfId="18" applyFont="1">
      <alignment/>
      <protection/>
    </xf>
    <xf numFmtId="0" fontId="18" fillId="0" borderId="0" xfId="18" applyFont="1" applyFill="1">
      <alignment/>
      <protection/>
    </xf>
    <xf numFmtId="0" fontId="17" fillId="0" borderId="0" xfId="18" applyFont="1" applyBorder="1" applyAlignment="1">
      <alignment shrinkToFit="1"/>
      <protection/>
    </xf>
    <xf numFmtId="0" fontId="19" fillId="0" borderId="0" xfId="18" applyFont="1" applyBorder="1" applyAlignment="1">
      <alignment horizontal="left"/>
      <protection/>
    </xf>
    <xf numFmtId="0" fontId="20" fillId="0" borderId="0" xfId="18" applyFont="1" applyBorder="1" applyAlignment="1">
      <alignment horizontal="left"/>
      <protection/>
    </xf>
    <xf numFmtId="0" fontId="17" fillId="0" borderId="0" xfId="18" applyFont="1" applyFill="1">
      <alignment/>
      <protection/>
    </xf>
    <xf numFmtId="173" fontId="17" fillId="0" borderId="0" xfId="20" applyNumberFormat="1" applyFont="1" applyFill="1" applyAlignment="1">
      <alignment/>
    </xf>
    <xf numFmtId="0" fontId="17" fillId="0" borderId="0" xfId="18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13" fillId="0" borderId="0" xfId="18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21" fillId="0" borderId="0" xfId="18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2" fillId="0" borderId="0" xfId="18" applyFont="1" applyAlignment="1">
      <alignment/>
      <protection/>
    </xf>
    <xf numFmtId="0" fontId="12" fillId="0" borderId="0" xfId="18" applyFont="1" applyBorder="1" applyAlignment="1">
      <alignment/>
      <protection/>
    </xf>
    <xf numFmtId="164" fontId="21" fillId="0" borderId="0" xfId="18" applyNumberFormat="1" applyFont="1" applyFill="1" applyAlignment="1">
      <alignment/>
      <protection/>
    </xf>
    <xf numFmtId="164" fontId="21" fillId="0" borderId="0" xfId="18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18" applyFont="1" applyFill="1" applyAlignment="1">
      <alignment horizontal="center"/>
      <protection/>
    </xf>
    <xf numFmtId="0" fontId="12" fillId="0" borderId="0" xfId="18" applyFont="1" applyAlignment="1">
      <alignment horizontal="center"/>
      <protection/>
    </xf>
    <xf numFmtId="169" fontId="2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2" fillId="0" borderId="0" xfId="18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7" fillId="0" borderId="1" xfId="18" applyFont="1" applyFill="1" applyBorder="1">
      <alignment/>
      <protection/>
    </xf>
    <xf numFmtId="17" fontId="5" fillId="0" borderId="1" xfId="0" applyNumberFormat="1" applyFont="1" applyFill="1" applyBorder="1" applyAlignment="1">
      <alignment horizontal="center" vertical="center" wrapText="1"/>
    </xf>
    <xf numFmtId="0" fontId="21" fillId="0" borderId="1" xfId="18" applyFont="1" applyFill="1" applyBorder="1" applyAlignment="1">
      <alignment horizontal="left" vertical="center" indent="2" shrinkToFit="1"/>
      <protection/>
    </xf>
    <xf numFmtId="0" fontId="5" fillId="0" borderId="1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169" fontId="6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4" fontId="7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right" vertical="center" wrapText="1"/>
    </xf>
    <xf numFmtId="172" fontId="23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 horizontal="right" vertical="center" indent="1"/>
    </xf>
    <xf numFmtId="183" fontId="3" fillId="0" borderId="0" xfId="0" applyNumberFormat="1" applyFont="1" applyAlignment="1">
      <alignment/>
    </xf>
    <xf numFmtId="164" fontId="24" fillId="0" borderId="0" xfId="0" applyNumberFormat="1" applyFont="1" applyFill="1" applyBorder="1" applyAlignment="1">
      <alignment horizontal="right" vertical="center" wrapText="1"/>
    </xf>
    <xf numFmtId="2" fontId="25" fillId="0" borderId="0" xfId="0" applyNumberFormat="1" applyFont="1" applyAlignment="1">
      <alignment/>
    </xf>
    <xf numFmtId="177" fontId="23" fillId="0" borderId="0" xfId="0" applyNumberFormat="1" applyFont="1" applyFill="1" applyAlignment="1">
      <alignment horizontal="right"/>
    </xf>
    <xf numFmtId="17" fontId="5" fillId="0" borderId="0" xfId="0" applyNumberFormat="1" applyFont="1" applyFill="1" applyBorder="1" applyAlignment="1">
      <alignment horizontal="center" vertical="center" wrapText="1"/>
    </xf>
    <xf numFmtId="17" fontId="26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right" vertical="center" indent="1"/>
    </xf>
    <xf numFmtId="175" fontId="27" fillId="0" borderId="0" xfId="0" applyNumberFormat="1" applyFont="1" applyFill="1" applyBorder="1" applyAlignment="1">
      <alignment horizontal="right" vertical="center" indent="1"/>
    </xf>
    <xf numFmtId="169" fontId="27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8" fillId="0" borderId="0" xfId="0" applyNumberFormat="1" applyFont="1" applyFill="1" applyBorder="1" applyAlignment="1">
      <alignment horizontal="right" vertical="center" indent="1"/>
    </xf>
    <xf numFmtId="0" fontId="25" fillId="0" borderId="0" xfId="0" applyFont="1" applyAlignment="1">
      <alignment/>
    </xf>
    <xf numFmtId="49" fontId="22" fillId="0" borderId="0" xfId="18" applyNumberFormat="1" applyFont="1" applyAlignment="1">
      <alignment horizontal="center"/>
      <protection/>
    </xf>
    <xf numFmtId="172" fontId="17" fillId="0" borderId="0" xfId="18" applyNumberFormat="1" applyFont="1" applyFill="1">
      <alignment/>
      <protection/>
    </xf>
    <xf numFmtId="17" fontId="18" fillId="0" borderId="0" xfId="18" applyNumberFormat="1" applyFont="1" applyFill="1">
      <alignment/>
      <protection/>
    </xf>
    <xf numFmtId="177" fontId="28" fillId="0" borderId="0" xfId="0" applyNumberFormat="1" applyFont="1" applyFill="1" applyBorder="1" applyAlignment="1">
      <alignment horizontal="right" vertical="center" indent="1"/>
    </xf>
    <xf numFmtId="2" fontId="17" fillId="0" borderId="0" xfId="18" applyNumberFormat="1" applyFont="1" applyFill="1">
      <alignment/>
      <protection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43" fontId="3" fillId="0" borderId="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0" fontId="6" fillId="2" borderId="1" xfId="0" applyFont="1" applyFill="1" applyBorder="1" applyAlignment="1">
      <alignment horizontal="center" vertical="center" wrapText="1"/>
    </xf>
    <xf numFmtId="10" fontId="6" fillId="2" borderId="0" xfId="0" applyNumberFormat="1" applyFont="1" applyFill="1" applyBorder="1" applyAlignment="1">
      <alignment vertical="center"/>
    </xf>
    <xf numFmtId="10" fontId="7" fillId="2" borderId="0" xfId="0" applyNumberFormat="1" applyFont="1" applyFill="1" applyBorder="1" applyAlignment="1">
      <alignment vertical="center"/>
    </xf>
    <xf numFmtId="10" fontId="3" fillId="0" borderId="0" xfId="20" applyNumberFormat="1" applyFont="1" applyFill="1" applyAlignment="1">
      <alignment horizontal="right" vertical="center"/>
    </xf>
    <xf numFmtId="164" fontId="13" fillId="0" borderId="0" xfId="18" applyNumberFormat="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7" fillId="0" borderId="0" xfId="18" applyFont="1" applyFill="1" applyBorder="1" applyAlignment="1">
      <alignment vertical="center"/>
      <protection/>
    </xf>
    <xf numFmtId="49" fontId="22" fillId="0" borderId="0" xfId="18" applyNumberFormat="1" applyFont="1" applyAlignment="1">
      <alignment horizontal="center"/>
      <protection/>
    </xf>
    <xf numFmtId="0" fontId="29" fillId="0" borderId="0" xfId="18" applyFont="1" applyAlignment="1">
      <alignment horizontal="center"/>
      <protection/>
    </xf>
    <xf numFmtId="0" fontId="30" fillId="0" borderId="0" xfId="0" applyFont="1" applyAlignment="1">
      <alignment/>
    </xf>
    <xf numFmtId="0" fontId="31" fillId="0" borderId="0" xfId="18" applyFont="1" applyFill="1" applyBorder="1" applyAlignment="1">
      <alignment horizontal="left" vertical="center" wrapText="1"/>
      <protection/>
    </xf>
    <xf numFmtId="17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0" fillId="0" borderId="0" xfId="18" applyFont="1" applyFill="1" applyBorder="1" applyAlignment="1">
      <alignment/>
      <protection/>
    </xf>
    <xf numFmtId="0" fontId="34" fillId="0" borderId="0" xfId="18" applyFont="1" applyFill="1" applyBorder="1" applyAlignment="1">
      <alignment horizontal="left" shrinkToFit="1"/>
      <protection/>
    </xf>
    <xf numFmtId="0" fontId="34" fillId="0" borderId="0" xfId="0" applyFont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 indent="1"/>
    </xf>
    <xf numFmtId="0" fontId="35" fillId="0" borderId="0" xfId="0" applyFont="1" applyAlignment="1">
      <alignment horizontal="left"/>
    </xf>
    <xf numFmtId="0" fontId="36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horizontal="left" vertical="center" wrapText="1" indent="3"/>
    </xf>
    <xf numFmtId="0" fontId="30" fillId="0" borderId="0" xfId="0" applyFont="1" applyFill="1" applyAlignment="1">
      <alignment/>
    </xf>
    <xf numFmtId="0" fontId="33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 indent="1"/>
    </xf>
    <xf numFmtId="0" fontId="31" fillId="0" borderId="0" xfId="0" applyFont="1" applyBorder="1" applyAlignment="1">
      <alignment horizontal="left" vertical="center" wrapText="1" indent="3"/>
    </xf>
    <xf numFmtId="0" fontId="34" fillId="0" borderId="0" xfId="0" applyFont="1" applyAlignment="1">
      <alignment horizontal="left"/>
    </xf>
    <xf numFmtId="0" fontId="31" fillId="0" borderId="0" xfId="0" applyFont="1" applyAlignment="1">
      <alignment horizontal="right" indent="4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horizontal="left" indent="2"/>
    </xf>
    <xf numFmtId="0" fontId="31" fillId="0" borderId="0" xfId="0" applyFont="1" applyBorder="1" applyAlignment="1">
      <alignment horizontal="left" vertical="center" wrapText="1" indent="2"/>
    </xf>
    <xf numFmtId="0" fontId="32" fillId="0" borderId="0" xfId="0" applyFont="1" applyBorder="1" applyAlignment="1">
      <alignment horizontal="left" vertical="center" wrapText="1" indent="1"/>
    </xf>
    <xf numFmtId="0" fontId="3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 indent="2"/>
    </xf>
    <xf numFmtId="0" fontId="33" fillId="0" borderId="0" xfId="0" applyFont="1" applyFill="1" applyBorder="1" applyAlignment="1">
      <alignment horizontal="left" vertical="center" wrapText="1" indent="1"/>
    </xf>
  </cellXfs>
  <cellStyles count="10">
    <cellStyle name="Normal" xfId="0"/>
    <cellStyle name="Hyperlink" xfId="15"/>
    <cellStyle name="Currency" xfId="16"/>
    <cellStyle name="Currency [0]" xfId="17"/>
    <cellStyle name="Обычный_Пресс-конференция (октябрь 2008)" xfId="18"/>
    <cellStyle name="Followed Hyperlink" xfId="19"/>
    <cellStyle name="Percent" xfId="20"/>
    <cellStyle name="ТЕКСТ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47892"/>
        <c:axId val="38660117"/>
      </c:lineChart>
      <c:catAx>
        <c:axId val="639478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38660117"/>
        <c:crosses val="autoZero"/>
        <c:auto val="0"/>
        <c:lblOffset val="100"/>
        <c:noMultiLvlLbl val="0"/>
      </c:catAx>
      <c:valAx>
        <c:axId val="386601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9478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0425848"/>
        <c:axId val="5117944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57961858"/>
        <c:axId val="51894675"/>
      </c:lineChart>
      <c:catAx>
        <c:axId val="504258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crossAx val="51179449"/>
        <c:crosses val="autoZero"/>
        <c:auto val="0"/>
        <c:lblOffset val="100"/>
        <c:noMultiLvlLbl val="0"/>
      </c:catAx>
      <c:valAx>
        <c:axId val="5117944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0425848"/>
        <c:crossesAt val="1"/>
        <c:crossBetween val="between"/>
        <c:dispUnits/>
        <c:majorUnit val="2000"/>
        <c:minorUnit val="100"/>
      </c:valAx>
      <c:catAx>
        <c:axId val="57961858"/>
        <c:scaling>
          <c:orientation val="minMax"/>
        </c:scaling>
        <c:axPos val="b"/>
        <c:delete val="1"/>
        <c:majorTickMark val="in"/>
        <c:minorTickMark val="none"/>
        <c:tickLblPos val="nextTo"/>
        <c:crossAx val="51894675"/>
        <c:crossesAt val="39"/>
        <c:auto val="0"/>
        <c:lblOffset val="100"/>
        <c:noMultiLvlLbl val="0"/>
      </c:catAx>
      <c:valAx>
        <c:axId val="5189467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6185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4398892"/>
        <c:axId val="42719117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398892"/>
        <c:axId val="42719117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927734"/>
        <c:axId val="37696423"/>
      </c:lineChart>
      <c:catAx>
        <c:axId val="6439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19117"/>
        <c:crosses val="autoZero"/>
        <c:auto val="0"/>
        <c:lblOffset val="100"/>
        <c:noMultiLvlLbl val="0"/>
      </c:catAx>
      <c:valAx>
        <c:axId val="4271911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398892"/>
        <c:crossesAt val="1"/>
        <c:crossBetween val="between"/>
        <c:dispUnits/>
        <c:majorUnit val="1"/>
      </c:valAx>
      <c:catAx>
        <c:axId val="48927734"/>
        <c:scaling>
          <c:orientation val="minMax"/>
        </c:scaling>
        <c:axPos val="b"/>
        <c:delete val="1"/>
        <c:majorTickMark val="in"/>
        <c:minorTickMark val="none"/>
        <c:tickLblPos val="nextTo"/>
        <c:crossAx val="37696423"/>
        <c:crosses val="autoZero"/>
        <c:auto val="0"/>
        <c:lblOffset val="100"/>
        <c:noMultiLvlLbl val="0"/>
      </c:catAx>
      <c:valAx>
        <c:axId val="3769642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2773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723488"/>
        <c:axId val="3351139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23488"/>
        <c:axId val="33511393"/>
      </c:lineChart>
      <c:catAx>
        <c:axId val="372348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3511393"/>
        <c:crosses val="autoZero"/>
        <c:auto val="1"/>
        <c:lblOffset val="100"/>
        <c:noMultiLvlLbl val="0"/>
      </c:catAx>
      <c:valAx>
        <c:axId val="3351139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7234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12396734"/>
        <c:axId val="44461743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396734"/>
        <c:axId val="44461743"/>
      </c:lineChart>
      <c:catAx>
        <c:axId val="1239673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44461743"/>
        <c:crosses val="autoZero"/>
        <c:auto val="1"/>
        <c:lblOffset val="100"/>
        <c:noMultiLvlLbl val="0"/>
      </c:catAx>
      <c:valAx>
        <c:axId val="444617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1239673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611368"/>
        <c:axId val="44631401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138290"/>
        <c:axId val="58373699"/>
      </c:lineChart>
      <c:catAx>
        <c:axId val="6461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31401"/>
        <c:crosses val="autoZero"/>
        <c:auto val="1"/>
        <c:lblOffset val="100"/>
        <c:noMultiLvlLbl val="0"/>
      </c:catAx>
      <c:valAx>
        <c:axId val="4463140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611368"/>
        <c:crossesAt val="1"/>
        <c:crossBetween val="between"/>
        <c:dispUnits/>
        <c:majorUnit val="400"/>
      </c:valAx>
      <c:catAx>
        <c:axId val="66138290"/>
        <c:scaling>
          <c:orientation val="minMax"/>
        </c:scaling>
        <c:axPos val="b"/>
        <c:delete val="1"/>
        <c:majorTickMark val="in"/>
        <c:minorTickMark val="none"/>
        <c:tickLblPos val="nextTo"/>
        <c:crossAx val="58373699"/>
        <c:crosses val="autoZero"/>
        <c:auto val="1"/>
        <c:lblOffset val="100"/>
        <c:noMultiLvlLbl val="0"/>
      </c:catAx>
      <c:valAx>
        <c:axId val="58373699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crossAx val="66138290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601244"/>
        <c:axId val="3064914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601244"/>
        <c:axId val="30649149"/>
      </c:lineChart>
      <c:catAx>
        <c:axId val="5560124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0649149"/>
        <c:crosses val="autoZero"/>
        <c:auto val="1"/>
        <c:lblOffset val="100"/>
        <c:noMultiLvlLbl val="0"/>
      </c:catAx>
      <c:valAx>
        <c:axId val="3064914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560124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7406886"/>
        <c:axId val="6666197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406886"/>
        <c:axId val="66661975"/>
      </c:lineChart>
      <c:catAx>
        <c:axId val="740688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66661975"/>
        <c:crosses val="autoZero"/>
        <c:auto val="1"/>
        <c:lblOffset val="100"/>
        <c:noMultiLvlLbl val="0"/>
      </c:catAx>
      <c:valAx>
        <c:axId val="6666197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40688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6375"/>
          <c:w val="0.88375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086864"/>
        <c:axId val="3091086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086864"/>
        <c:axId val="30910865"/>
      </c:lineChart>
      <c:catAx>
        <c:axId val="630868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0910865"/>
        <c:crosses val="autoZero"/>
        <c:auto val="1"/>
        <c:lblOffset val="100"/>
        <c:noMultiLvlLbl val="0"/>
      </c:catAx>
      <c:valAx>
        <c:axId val="3091086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30868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75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9762330"/>
        <c:axId val="2075210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762330"/>
        <c:axId val="20752107"/>
      </c:lineChart>
      <c:catAx>
        <c:axId val="97623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20752107"/>
        <c:crosses val="autoZero"/>
        <c:auto val="1"/>
        <c:lblOffset val="100"/>
        <c:noMultiLvlLbl val="0"/>
      </c:catAx>
      <c:valAx>
        <c:axId val="2075210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97623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6375"/>
          <c:w val="0.8925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2551236"/>
        <c:axId val="3199077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551236"/>
        <c:axId val="3199077"/>
      </c:lineChart>
      <c:catAx>
        <c:axId val="525512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crossAx val="3199077"/>
        <c:crosses val="autoZero"/>
        <c:auto val="1"/>
        <c:lblOffset val="100"/>
        <c:noMultiLvlLbl val="0"/>
      </c:catAx>
      <c:valAx>
        <c:axId val="31990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25512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403"/>
          <c:w val="0.7055"/>
          <c:h val="0.5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791694"/>
        <c:axId val="57798655"/>
      </c:lineChart>
      <c:catAx>
        <c:axId val="2879169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crossAx val="57798655"/>
        <c:crosses val="autoZero"/>
        <c:auto val="0"/>
        <c:lblOffset val="100"/>
        <c:noMultiLvlLbl val="0"/>
      </c:catAx>
      <c:valAx>
        <c:axId val="5779865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879169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724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1554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963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069425" y="18859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0694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25</xdr:row>
      <xdr:rowOff>0</xdr:rowOff>
    </xdr:from>
    <xdr:to>
      <xdr:col>38</xdr:col>
      <xdr:colOff>47625</xdr:colOff>
      <xdr:row>25</xdr:row>
      <xdr:rowOff>133350</xdr:rowOff>
    </xdr:to>
    <xdr:graphicFrame>
      <xdr:nvGraphicFramePr>
        <xdr:cNvPr id="6" name="Chart 11"/>
        <xdr:cNvGraphicFramePr/>
      </xdr:nvGraphicFramePr>
      <xdr:xfrm>
        <a:off x="22069425" y="5086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078825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078825" y="49053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344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7305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431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A29" sqref="A29:A36"/>
    </sheetView>
  </sheetViews>
  <sheetFormatPr defaultColWidth="9.00390625" defaultRowHeight="12.75"/>
  <cols>
    <col min="1" max="1" width="22.75390625" style="19" customWidth="1"/>
    <col min="2" max="4" width="9.75390625" style="19" customWidth="1"/>
    <col min="5" max="6" width="9.75390625" style="20" customWidth="1"/>
    <col min="7" max="7" width="11.75390625" style="21" customWidth="1"/>
    <col min="8" max="9" width="11.125" style="19" customWidth="1"/>
    <col min="10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44" t="s">
        <v>10</v>
      </c>
      <c r="B1" s="144"/>
      <c r="C1" s="144"/>
      <c r="D1" s="144"/>
      <c r="E1" s="144"/>
      <c r="F1" s="144"/>
      <c r="G1" s="144"/>
      <c r="H1" s="144"/>
      <c r="I1" s="144"/>
      <c r="J1" s="46"/>
    </row>
    <row r="2" spans="1:10" ht="15.75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05"/>
    </row>
    <row r="3" spans="1:10" ht="15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3" ht="18">
      <c r="A4" s="145" t="s">
        <v>12</v>
      </c>
      <c r="B4" s="18"/>
      <c r="C4" s="18"/>
    </row>
    <row r="5" spans="1:6" ht="18">
      <c r="A5" s="13" t="s">
        <v>13</v>
      </c>
      <c r="B5" s="22"/>
      <c r="C5" s="22"/>
      <c r="D5" s="23"/>
      <c r="E5" s="24"/>
      <c r="F5" s="24"/>
    </row>
    <row r="6" spans="1:13" s="27" customFormat="1" ht="15">
      <c r="A6" s="51"/>
      <c r="B6" s="147" t="s">
        <v>20</v>
      </c>
      <c r="C6" s="147" t="s">
        <v>19</v>
      </c>
      <c r="D6" s="52">
        <v>39814</v>
      </c>
      <c r="E6" s="52">
        <v>40179</v>
      </c>
      <c r="F6" s="97"/>
      <c r="G6" s="98"/>
      <c r="H6" s="98"/>
      <c r="I6" s="98"/>
      <c r="J6" s="98"/>
      <c r="K6" s="98"/>
      <c r="L6" s="98"/>
      <c r="M6" s="98"/>
    </row>
    <row r="7" spans="1:13" ht="22.5">
      <c r="A7" s="146" t="s">
        <v>14</v>
      </c>
      <c r="B7" s="49">
        <v>8.4</v>
      </c>
      <c r="C7" s="49">
        <v>2.3</v>
      </c>
      <c r="D7" s="49">
        <v>0.6</v>
      </c>
      <c r="E7" s="49">
        <v>16.6</v>
      </c>
      <c r="F7" s="99"/>
      <c r="G7" s="100"/>
      <c r="H7" s="100"/>
      <c r="I7" s="100"/>
      <c r="J7" s="100"/>
      <c r="K7" s="100"/>
      <c r="L7" s="100"/>
      <c r="M7" s="100"/>
    </row>
    <row r="8" spans="1:13" ht="15">
      <c r="A8" s="29" t="s">
        <v>15</v>
      </c>
      <c r="B8" s="50">
        <v>20</v>
      </c>
      <c r="C8" s="50">
        <v>0</v>
      </c>
      <c r="D8" s="50">
        <v>0.520065998763</v>
      </c>
      <c r="E8" s="50">
        <v>1.3</v>
      </c>
      <c r="F8" s="21"/>
      <c r="H8" s="21"/>
      <c r="I8" s="21"/>
      <c r="J8" s="21"/>
      <c r="K8" s="102"/>
      <c r="L8" s="102"/>
      <c r="M8" s="102"/>
    </row>
    <row r="9" spans="1:13" ht="33.75">
      <c r="A9" s="146" t="s">
        <v>16</v>
      </c>
      <c r="B9" s="50">
        <v>15.22</v>
      </c>
      <c r="C9" s="50">
        <v>0.9</v>
      </c>
      <c r="D9" s="50">
        <v>14.4</v>
      </c>
      <c r="E9" s="50">
        <v>1.02</v>
      </c>
      <c r="F9" s="21"/>
      <c r="H9" s="21"/>
      <c r="I9" s="21"/>
      <c r="J9" s="21"/>
      <c r="K9" s="101"/>
      <c r="L9" s="101"/>
      <c r="M9" s="101"/>
    </row>
    <row r="10" spans="1:14" ht="22.5">
      <c r="A10" s="146" t="s">
        <v>17</v>
      </c>
      <c r="B10" s="47">
        <v>39.4181</v>
      </c>
      <c r="C10" s="47">
        <v>44.0917</v>
      </c>
      <c r="D10" s="48">
        <v>40.3376</v>
      </c>
      <c r="E10" s="48">
        <v>44.28</v>
      </c>
      <c r="F10" s="107"/>
      <c r="G10" s="47"/>
      <c r="H10" s="107"/>
      <c r="I10" s="107"/>
      <c r="J10" s="107"/>
      <c r="K10" s="107"/>
      <c r="L10" s="107"/>
      <c r="M10" s="107"/>
      <c r="N10" s="107"/>
    </row>
    <row r="11" spans="1:14" s="25" customFormat="1" ht="22.5">
      <c r="A11" s="146" t="s">
        <v>18</v>
      </c>
      <c r="B11" s="135">
        <v>11.040654895376733</v>
      </c>
      <c r="C11" s="135">
        <v>11.856482174432557</v>
      </c>
      <c r="D11" s="92">
        <v>2.332684731126051</v>
      </c>
      <c r="E11" s="92">
        <v>0.427064504203727</v>
      </c>
      <c r="F11" s="108"/>
      <c r="G11" s="47"/>
      <c r="H11" s="108"/>
      <c r="I11" s="108"/>
      <c r="J11" s="108"/>
      <c r="K11" s="108"/>
      <c r="L11" s="103"/>
      <c r="M11" s="103"/>
      <c r="N11" s="103"/>
    </row>
    <row r="12" spans="1:12" s="25" customFormat="1" ht="15">
      <c r="A12" s="31"/>
      <c r="B12" s="44"/>
      <c r="C12" s="87"/>
      <c r="D12" s="106"/>
      <c r="E12" s="96"/>
      <c r="F12" s="96"/>
      <c r="G12" s="21"/>
      <c r="I12" s="26"/>
      <c r="J12" s="26"/>
      <c r="K12" s="47"/>
      <c r="L12" s="108"/>
    </row>
    <row r="13" spans="1:19" s="25" customFormat="1" ht="15">
      <c r="A13" s="145" t="s">
        <v>26</v>
      </c>
      <c r="B13" s="44"/>
      <c r="C13" s="44"/>
      <c r="D13" s="44"/>
      <c r="E13" s="44"/>
      <c r="F13" s="44"/>
      <c r="G13" s="21"/>
      <c r="I13" s="26"/>
      <c r="J13" s="26"/>
      <c r="L13" s="109"/>
      <c r="M13" s="109"/>
      <c r="N13" s="109"/>
      <c r="O13" s="109"/>
      <c r="P13" s="109"/>
      <c r="Q13" s="109"/>
      <c r="R13" s="109"/>
      <c r="S13" s="109"/>
    </row>
    <row r="14" spans="1:10" s="25" customFormat="1" ht="15">
      <c r="A14" s="152" t="s">
        <v>27</v>
      </c>
      <c r="B14" s="44"/>
      <c r="C14" s="44"/>
      <c r="D14" s="44"/>
      <c r="E14" s="44"/>
      <c r="F14" s="44"/>
      <c r="G14" s="21"/>
      <c r="I14" s="26"/>
      <c r="J14" s="26"/>
    </row>
    <row r="15" spans="1:8" s="25" customFormat="1" ht="33.75">
      <c r="A15" s="53"/>
      <c r="B15" s="56" t="s">
        <v>8</v>
      </c>
      <c r="C15" s="55">
        <v>39845</v>
      </c>
      <c r="D15" s="55">
        <v>40179</v>
      </c>
      <c r="E15" s="55">
        <v>40210</v>
      </c>
      <c r="F15" s="148" t="s">
        <v>21</v>
      </c>
      <c r="G15" s="148" t="s">
        <v>22</v>
      </c>
      <c r="H15" s="39"/>
    </row>
    <row r="16" spans="1:8" s="25" customFormat="1" ht="15">
      <c r="A16" s="146" t="s">
        <v>28</v>
      </c>
      <c r="B16" s="75">
        <v>30803.2785</v>
      </c>
      <c r="C16" s="75">
        <v>27610.7542</v>
      </c>
      <c r="D16" s="75">
        <v>35738.69414187</v>
      </c>
      <c r="E16" s="75">
        <v>32951.1705</v>
      </c>
      <c r="F16" s="75">
        <f>E16-D16</f>
        <v>-2787.5236418700006</v>
      </c>
      <c r="G16" s="75">
        <f>E16-D16</f>
        <v>-2787.5236418700006</v>
      </c>
      <c r="H16" s="28"/>
    </row>
    <row r="17" spans="1:8" s="25" customFormat="1" ht="15">
      <c r="A17" s="146" t="s">
        <v>29</v>
      </c>
      <c r="B17" s="75">
        <v>35150.7861</v>
      </c>
      <c r="C17" s="75">
        <v>31370.2824</v>
      </c>
      <c r="D17" s="75">
        <v>41587.68984222</v>
      </c>
      <c r="E17" s="75">
        <v>40855.5352</v>
      </c>
      <c r="F17" s="75">
        <f>E17-D17</f>
        <v>-732.1546422200045</v>
      </c>
      <c r="G17" s="75">
        <f>E17-D17</f>
        <v>-732.1546422200045</v>
      </c>
      <c r="H17" s="28"/>
    </row>
    <row r="18" spans="1:8" s="25" customFormat="1" ht="15">
      <c r="A18" s="146" t="s">
        <v>30</v>
      </c>
      <c r="B18" s="75">
        <v>48453.18036</v>
      </c>
      <c r="C18" s="75">
        <v>43622.79596044</v>
      </c>
      <c r="D18" s="75">
        <v>58347.24441854001</v>
      </c>
      <c r="E18" s="75">
        <v>55019.88393351</v>
      </c>
      <c r="F18" s="75">
        <f>E18-D18</f>
        <v>-3327.3604850300108</v>
      </c>
      <c r="G18" s="75">
        <f>E18-D18</f>
        <v>-3327.3604850300108</v>
      </c>
      <c r="H18" s="28"/>
    </row>
    <row r="19" spans="1:8" s="25" customFormat="1" ht="22.5">
      <c r="A19" s="153" t="s">
        <v>31</v>
      </c>
      <c r="B19" s="141">
        <v>24.537956781735687</v>
      </c>
      <c r="C19" s="141">
        <v>24.481831067245206</v>
      </c>
      <c r="D19" s="141">
        <v>24.190570625236205</v>
      </c>
      <c r="E19" s="141">
        <v>24.35935990514096</v>
      </c>
      <c r="F19" s="142"/>
      <c r="G19" s="142"/>
      <c r="H19" s="27"/>
    </row>
    <row r="21" spans="1:6" s="35" customFormat="1" ht="12.75">
      <c r="A21" s="150" t="s">
        <v>24</v>
      </c>
      <c r="B21" s="37"/>
      <c r="C21" s="38"/>
      <c r="D21" s="38"/>
      <c r="E21" s="42"/>
      <c r="F21" s="43"/>
    </row>
    <row r="22" spans="1:6" s="35" customFormat="1" ht="12.75">
      <c r="A22" s="151" t="s">
        <v>25</v>
      </c>
      <c r="B22" s="37"/>
      <c r="C22" s="38"/>
      <c r="D22" s="38"/>
      <c r="E22" s="42"/>
      <c r="F22" s="43"/>
    </row>
    <row r="23" spans="1:8" s="35" customFormat="1" ht="33.75">
      <c r="A23" s="53"/>
      <c r="B23" s="55">
        <v>39814</v>
      </c>
      <c r="C23" s="55">
        <v>39845</v>
      </c>
      <c r="D23" s="55">
        <v>40179</v>
      </c>
      <c r="E23" s="55">
        <v>40210</v>
      </c>
      <c r="F23" s="148" t="s">
        <v>21</v>
      </c>
      <c r="G23" s="148" t="s">
        <v>22</v>
      </c>
      <c r="H23" s="39"/>
    </row>
    <row r="24" spans="1:8" s="36" customFormat="1" ht="12.75">
      <c r="A24" s="146" t="s">
        <v>32</v>
      </c>
      <c r="B24" s="140">
        <v>1224.62</v>
      </c>
      <c r="C24" s="140">
        <v>1094.44</v>
      </c>
      <c r="D24" s="140">
        <v>1588.18</v>
      </c>
      <c r="E24" s="140">
        <v>1574.59433487306</v>
      </c>
      <c r="F24" s="75">
        <f>E24-D24</f>
        <v>-13.585665126940057</v>
      </c>
      <c r="G24" s="75">
        <f>E24-D24</f>
        <v>-13.585665126940057</v>
      </c>
      <c r="H24" s="81"/>
    </row>
    <row r="26" spans="1:2" s="2" customFormat="1" ht="12.75">
      <c r="A26" s="145" t="s">
        <v>33</v>
      </c>
      <c r="B26" s="1"/>
    </row>
    <row r="27" spans="2:3" s="2" customFormat="1" ht="15">
      <c r="B27" s="19"/>
      <c r="C27" s="19"/>
    </row>
    <row r="28" spans="1:8" s="2" customFormat="1" ht="33.75">
      <c r="A28" s="58"/>
      <c r="B28" s="55">
        <v>39814</v>
      </c>
      <c r="C28" s="55">
        <v>39845</v>
      </c>
      <c r="D28" s="55">
        <v>40179</v>
      </c>
      <c r="E28" s="55">
        <v>40210</v>
      </c>
      <c r="F28" s="148" t="s">
        <v>21</v>
      </c>
      <c r="G28" s="148" t="s">
        <v>22</v>
      </c>
      <c r="H28" s="39"/>
    </row>
    <row r="29" spans="1:16" s="2" customFormat="1" ht="33.75">
      <c r="A29" s="154" t="s">
        <v>34</v>
      </c>
      <c r="B29" s="4">
        <v>39.4181</v>
      </c>
      <c r="C29" s="4">
        <v>40.3376</v>
      </c>
      <c r="D29" s="4">
        <v>44.09169253365973</v>
      </c>
      <c r="E29" s="4">
        <v>44.28</v>
      </c>
      <c r="F29" s="139">
        <f>E29/D29-1</f>
        <v>0.004270815101881542</v>
      </c>
      <c r="G29" s="139">
        <f>E29/D29-1</f>
        <v>0.004270815101881542</v>
      </c>
      <c r="H29" s="15"/>
      <c r="I29" s="3"/>
      <c r="J29" s="45"/>
      <c r="K29" s="9"/>
      <c r="L29" s="9"/>
      <c r="M29" s="9"/>
      <c r="N29" s="9"/>
      <c r="O29" s="9"/>
      <c r="P29" s="9"/>
    </row>
    <row r="30" spans="1:16" s="2" customFormat="1" ht="33.75">
      <c r="A30" s="154" t="s">
        <v>35</v>
      </c>
      <c r="B30" s="4">
        <v>39.5934</v>
      </c>
      <c r="C30" s="4">
        <v>40.35</v>
      </c>
      <c r="D30" s="4">
        <v>44.0742</v>
      </c>
      <c r="E30" s="4">
        <v>44.28</v>
      </c>
      <c r="F30" s="139">
        <f>E30/D30-1</f>
        <v>0.004669398423567506</v>
      </c>
      <c r="G30" s="139">
        <f>E30/D30-1</f>
        <v>0.004669398423567506</v>
      </c>
      <c r="H30" s="15"/>
      <c r="I30" s="3"/>
      <c r="J30" s="45"/>
      <c r="K30" s="9"/>
      <c r="L30" s="9"/>
      <c r="M30" s="9"/>
      <c r="N30" s="9"/>
      <c r="O30" s="9"/>
      <c r="P30" s="9"/>
    </row>
    <row r="31" spans="1:16" s="2" customFormat="1" ht="33.75">
      <c r="A31" s="154" t="s">
        <v>36</v>
      </c>
      <c r="B31" s="4">
        <v>1.3988</v>
      </c>
      <c r="C31" s="4">
        <v>1.278</v>
      </c>
      <c r="D31" s="4">
        <v>1.4316</v>
      </c>
      <c r="E31" s="4">
        <v>1.3927</v>
      </c>
      <c r="F31" s="139">
        <f>E31/D31-1</f>
        <v>-0.027172394523609866</v>
      </c>
      <c r="G31" s="139">
        <f>E31/D31-1</f>
        <v>-0.027172394523609866</v>
      </c>
      <c r="H31" s="15"/>
      <c r="I31" s="3"/>
      <c r="J31" s="9"/>
      <c r="K31" s="9"/>
      <c r="L31" s="9"/>
      <c r="M31" s="9"/>
      <c r="N31" s="9"/>
      <c r="O31" s="9"/>
      <c r="P31" s="9"/>
    </row>
    <row r="32" spans="1:16" s="2" customFormat="1" ht="33.75">
      <c r="A32" s="154" t="s">
        <v>37</v>
      </c>
      <c r="B32" s="4"/>
      <c r="C32" s="4"/>
      <c r="D32" s="4"/>
      <c r="E32" s="4"/>
      <c r="F32" s="139"/>
      <c r="G32" s="139"/>
      <c r="H32" s="15"/>
      <c r="I32" s="3"/>
      <c r="J32" s="9"/>
      <c r="K32" s="9"/>
      <c r="L32" s="9"/>
      <c r="M32" s="9"/>
      <c r="N32" s="9"/>
      <c r="O32" s="9"/>
      <c r="P32" s="9"/>
    </row>
    <row r="33" spans="1:16" s="2" customFormat="1" ht="22.5">
      <c r="A33" s="155" t="s">
        <v>38</v>
      </c>
      <c r="B33" s="4">
        <v>39.7217</v>
      </c>
      <c r="C33" s="4">
        <v>40.4415</v>
      </c>
      <c r="D33" s="4">
        <v>44.2341</v>
      </c>
      <c r="E33" s="4">
        <v>44.30860242781413</v>
      </c>
      <c r="F33" s="139">
        <f>E33/D33-1</f>
        <v>0.001684275882500863</v>
      </c>
      <c r="G33" s="139">
        <f>E33/D33-1</f>
        <v>0.001684275882500863</v>
      </c>
      <c r="H33" s="15"/>
      <c r="I33" s="11"/>
      <c r="J33" s="45"/>
      <c r="K33" s="9"/>
      <c r="L33" s="9"/>
      <c r="M33" s="9"/>
      <c r="N33" s="9"/>
      <c r="O33" s="9"/>
      <c r="P33" s="9"/>
    </row>
    <row r="34" spans="1:16" s="2" customFormat="1" ht="11.25">
      <c r="A34" s="155" t="s">
        <v>5</v>
      </c>
      <c r="B34" s="4">
        <v>55.2291</v>
      </c>
      <c r="C34" s="4">
        <v>52.8198</v>
      </c>
      <c r="D34" s="4">
        <v>63.9915</v>
      </c>
      <c r="E34" s="4">
        <v>61.716399018388564</v>
      </c>
      <c r="F34" s="139">
        <f>E34/D34-1</f>
        <v>-0.035553174743699345</v>
      </c>
      <c r="G34" s="139">
        <f>E34/D34-1</f>
        <v>-0.035553174743699345</v>
      </c>
      <c r="H34" s="15"/>
      <c r="J34" s="45"/>
      <c r="K34" s="9"/>
      <c r="L34" s="9"/>
      <c r="M34" s="9"/>
      <c r="N34" s="9"/>
      <c r="O34" s="9"/>
      <c r="P34" s="9"/>
    </row>
    <row r="35" spans="1:16" s="2" customFormat="1" ht="11.25">
      <c r="A35" s="155" t="s">
        <v>6</v>
      </c>
      <c r="B35" s="4">
        <v>1.2903</v>
      </c>
      <c r="C35" s="4">
        <v>1.1469</v>
      </c>
      <c r="D35" s="4">
        <v>1.4394</v>
      </c>
      <c r="E35" s="4">
        <v>1.4599626914808443</v>
      </c>
      <c r="F35" s="139">
        <f>E35/D35-1</f>
        <v>0.014285599194695298</v>
      </c>
      <c r="G35" s="139">
        <f>E35/D35-1</f>
        <v>0.014285599194695298</v>
      </c>
      <c r="H35" s="15"/>
      <c r="J35" s="45"/>
      <c r="K35" s="9"/>
      <c r="L35" s="9"/>
      <c r="M35" s="9"/>
      <c r="N35" s="9"/>
      <c r="O35" s="9"/>
      <c r="P35" s="9"/>
    </row>
    <row r="36" spans="1:16" s="2" customFormat="1" ht="11.25">
      <c r="A36" s="155" t="s">
        <v>39</v>
      </c>
      <c r="B36" s="4">
        <v>0.324657923963241</v>
      </c>
      <c r="C36" s="4">
        <v>0.3298</v>
      </c>
      <c r="D36" s="4">
        <v>0.2954</v>
      </c>
      <c r="E36" s="4">
        <v>0.29848167565487715</v>
      </c>
      <c r="F36" s="139">
        <f>E36/D36-1</f>
        <v>0.010432212778866523</v>
      </c>
      <c r="G36" s="139">
        <f>E36/D36-1</f>
        <v>0.010432212778866523</v>
      </c>
      <c r="H36" s="15"/>
      <c r="J36" s="45"/>
      <c r="K36" s="10"/>
      <c r="L36" s="10"/>
      <c r="M36" s="10"/>
      <c r="N36" s="10"/>
      <c r="O36" s="10"/>
      <c r="P36" s="10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O52"/>
  <sheetViews>
    <sheetView workbookViewId="0" topLeftCell="A1">
      <selection activeCell="A29" sqref="A29:A53"/>
    </sheetView>
  </sheetViews>
  <sheetFormatPr defaultColWidth="9.00390625" defaultRowHeight="12.75"/>
  <cols>
    <col min="1" max="1" width="23.00390625" style="2" customWidth="1"/>
    <col min="2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2.75">
      <c r="A1" s="145" t="s">
        <v>40</v>
      </c>
      <c r="B1" s="1"/>
    </row>
    <row r="2" spans="1:7" s="7" customFormat="1" ht="12.75">
      <c r="A2" s="156" t="s">
        <v>3</v>
      </c>
      <c r="B2" s="6"/>
      <c r="C2" s="8"/>
      <c r="D2" s="8"/>
      <c r="E2" s="8"/>
      <c r="F2" s="8"/>
      <c r="G2" s="8"/>
    </row>
    <row r="3" spans="1:11" ht="33.75">
      <c r="A3" s="54"/>
      <c r="B3" s="147" t="s">
        <v>20</v>
      </c>
      <c r="C3" s="147" t="s">
        <v>19</v>
      </c>
      <c r="D3" s="52">
        <v>39814</v>
      </c>
      <c r="E3" s="52">
        <v>40148</v>
      </c>
      <c r="F3" s="52">
        <v>40179</v>
      </c>
      <c r="G3" s="148" t="s">
        <v>21</v>
      </c>
      <c r="H3" s="148" t="s">
        <v>23</v>
      </c>
      <c r="J3" s="85"/>
      <c r="K3" s="85"/>
    </row>
    <row r="4" spans="1:9" ht="25.5">
      <c r="A4" s="157" t="s">
        <v>41</v>
      </c>
      <c r="B4" s="79">
        <f>B6+B7+B8</f>
        <v>473.05</v>
      </c>
      <c r="C4" s="79">
        <f>C6+C7</f>
        <v>288.75</v>
      </c>
      <c r="D4" s="79">
        <v>70.5</v>
      </c>
      <c r="E4" s="79">
        <f>E6+E7</f>
        <v>6.75</v>
      </c>
      <c r="F4" s="79">
        <f>F6+F7</f>
        <v>13.7</v>
      </c>
      <c r="G4" s="80">
        <f>F4-E4</f>
        <v>6.949999999999999</v>
      </c>
      <c r="H4" s="80">
        <f>F4-D4</f>
        <v>-56.8</v>
      </c>
      <c r="I4" s="84"/>
    </row>
    <row r="5" spans="1:10" ht="12.75">
      <c r="A5" s="158" t="s">
        <v>42</v>
      </c>
      <c r="B5" s="74">
        <f>B6-B7</f>
        <v>52.94999999999999</v>
      </c>
      <c r="C5" s="74">
        <f>C6-C7</f>
        <v>-155.14999999999998</v>
      </c>
      <c r="D5" s="74">
        <v>-70.5</v>
      </c>
      <c r="E5" s="74">
        <f>E6-E7</f>
        <v>-6.75</v>
      </c>
      <c r="F5" s="74">
        <f>F6-F7</f>
        <v>-13.7</v>
      </c>
      <c r="G5" s="131">
        <f>F5-E5</f>
        <v>-6.949999999999999</v>
      </c>
      <c r="H5" s="80">
        <f>F5-D5</f>
        <v>56.8</v>
      </c>
      <c r="I5" s="84"/>
      <c r="J5" s="9"/>
    </row>
    <row r="6" spans="1:10" ht="12.75">
      <c r="A6" s="159" t="s">
        <v>43</v>
      </c>
      <c r="B6" s="75">
        <v>228.5</v>
      </c>
      <c r="C6" s="75">
        <v>66.8</v>
      </c>
      <c r="D6" s="75">
        <v>0</v>
      </c>
      <c r="E6" s="75">
        <v>0</v>
      </c>
      <c r="F6" s="75">
        <v>0</v>
      </c>
      <c r="G6" s="76">
        <f>F6-E6</f>
        <v>0</v>
      </c>
      <c r="H6" s="80">
        <f>F6-D6</f>
        <v>0</v>
      </c>
      <c r="I6" s="84"/>
      <c r="J6" s="86"/>
    </row>
    <row r="7" spans="1:10" ht="12.75">
      <c r="A7" s="159" t="s">
        <v>44</v>
      </c>
      <c r="B7" s="75">
        <v>175.55</v>
      </c>
      <c r="C7" s="75">
        <v>221.95</v>
      </c>
      <c r="D7" s="75">
        <v>70.5</v>
      </c>
      <c r="E7" s="75">
        <v>6.75</v>
      </c>
      <c r="F7" s="75">
        <v>13.7</v>
      </c>
      <c r="G7" s="76">
        <f>F7-E7</f>
        <v>6.949999999999999</v>
      </c>
      <c r="H7" s="80">
        <f>F7-D7</f>
        <v>-56.8</v>
      </c>
      <c r="I7" s="84"/>
      <c r="J7" s="86"/>
    </row>
    <row r="8" spans="1:10" ht="12.75">
      <c r="A8" s="158" t="s">
        <v>45</v>
      </c>
      <c r="B8" s="74">
        <v>69</v>
      </c>
      <c r="C8" s="75" t="s">
        <v>0</v>
      </c>
      <c r="D8" s="75" t="s">
        <v>0</v>
      </c>
      <c r="E8" s="79" t="s">
        <v>0</v>
      </c>
      <c r="F8" s="79" t="s">
        <v>0</v>
      </c>
      <c r="G8" s="76" t="s">
        <v>0</v>
      </c>
      <c r="H8" s="76" t="s">
        <v>0</v>
      </c>
      <c r="I8" s="84"/>
      <c r="J8" s="82"/>
    </row>
    <row r="10" spans="1:2" ht="12.75">
      <c r="A10" s="160" t="s">
        <v>46</v>
      </c>
      <c r="B10" s="1"/>
    </row>
    <row r="11" spans="1:7" s="7" customFormat="1" ht="12.75">
      <c r="A11" s="156" t="s">
        <v>47</v>
      </c>
      <c r="B11" s="6"/>
      <c r="C11" s="8"/>
      <c r="D11" s="8"/>
      <c r="E11" s="8"/>
      <c r="F11" s="8"/>
      <c r="G11" s="8"/>
    </row>
    <row r="12" spans="1:8" ht="33.75">
      <c r="A12" s="54"/>
      <c r="B12" s="147" t="s">
        <v>20</v>
      </c>
      <c r="C12" s="147" t="s">
        <v>19</v>
      </c>
      <c r="D12" s="52">
        <v>39814</v>
      </c>
      <c r="E12" s="52">
        <v>40148</v>
      </c>
      <c r="F12" s="52">
        <v>40179</v>
      </c>
      <c r="G12" s="148" t="s">
        <v>21</v>
      </c>
      <c r="H12" s="148" t="s">
        <v>23</v>
      </c>
    </row>
    <row r="13" spans="1:9" ht="22.5">
      <c r="A13" s="161" t="s">
        <v>48</v>
      </c>
      <c r="B13" s="79">
        <f>+B14+B17</f>
        <v>3035.80453538</v>
      </c>
      <c r="C13" s="79">
        <f>+C14+C17</f>
        <v>1192.64361</v>
      </c>
      <c r="D13" s="79">
        <v>556.81236</v>
      </c>
      <c r="E13" s="79" t="str">
        <f>+E17</f>
        <v>-</v>
      </c>
      <c r="F13" s="79">
        <v>200</v>
      </c>
      <c r="G13" s="79" t="s">
        <v>0</v>
      </c>
      <c r="H13" s="80">
        <f>F13-D13</f>
        <v>-356.81236</v>
      </c>
      <c r="I13" s="80"/>
    </row>
    <row r="14" spans="1:10" ht="11.25">
      <c r="A14" s="162" t="s">
        <v>49</v>
      </c>
      <c r="B14" s="74">
        <f>SUM(B15:B16)</f>
        <v>1751.25693538</v>
      </c>
      <c r="C14" s="74">
        <f>SUM(C15:C16)</f>
        <v>556.81236</v>
      </c>
      <c r="D14" s="74">
        <v>556.81236</v>
      </c>
      <c r="E14" s="79" t="s">
        <v>0</v>
      </c>
      <c r="F14" s="134" t="s">
        <v>0</v>
      </c>
      <c r="G14" s="134" t="s">
        <v>0</v>
      </c>
      <c r="H14" s="80">
        <v>-556.81236</v>
      </c>
      <c r="I14" s="76"/>
      <c r="J14" s="9"/>
    </row>
    <row r="15" spans="1:10" ht="11.25">
      <c r="A15" s="163" t="s">
        <v>43</v>
      </c>
      <c r="B15" s="79" t="s">
        <v>0</v>
      </c>
      <c r="C15" s="79" t="s">
        <v>0</v>
      </c>
      <c r="D15" s="79" t="s">
        <v>0</v>
      </c>
      <c r="E15" s="79" t="s">
        <v>0</v>
      </c>
      <c r="F15" s="79" t="s">
        <v>0</v>
      </c>
      <c r="G15" s="134" t="s">
        <v>0</v>
      </c>
      <c r="H15" s="80" t="s">
        <v>0</v>
      </c>
      <c r="I15" s="76"/>
      <c r="J15" s="9"/>
    </row>
    <row r="16" spans="1:10" ht="11.25">
      <c r="A16" s="163" t="s">
        <v>44</v>
      </c>
      <c r="B16" s="74">
        <v>1751.25693538</v>
      </c>
      <c r="C16" s="75">
        <v>556.81236</v>
      </c>
      <c r="D16" s="75">
        <v>556.81236</v>
      </c>
      <c r="E16" s="79" t="s">
        <v>0</v>
      </c>
      <c r="F16" s="79" t="s">
        <v>0</v>
      </c>
      <c r="G16" s="134" t="s">
        <v>0</v>
      </c>
      <c r="H16" s="80">
        <v>-556.81236</v>
      </c>
      <c r="I16" s="76"/>
      <c r="J16" s="9"/>
    </row>
    <row r="17" spans="1:10" ht="11.25">
      <c r="A17" s="162" t="s">
        <v>50</v>
      </c>
      <c r="B17" s="75">
        <v>1284.5476</v>
      </c>
      <c r="C17" s="75">
        <v>635.83125</v>
      </c>
      <c r="D17" s="75" t="s">
        <v>0</v>
      </c>
      <c r="E17" s="134" t="s">
        <v>0</v>
      </c>
      <c r="F17" s="134">
        <v>200</v>
      </c>
      <c r="G17" s="131" t="str">
        <f>E17</f>
        <v>-</v>
      </c>
      <c r="H17" s="80">
        <v>200</v>
      </c>
      <c r="I17" s="76"/>
      <c r="J17" s="11"/>
    </row>
    <row r="18" spans="1:10" ht="11.25">
      <c r="A18" s="162" t="s">
        <v>51</v>
      </c>
      <c r="B18" s="79" t="s">
        <v>0</v>
      </c>
      <c r="C18" s="79" t="s">
        <v>0</v>
      </c>
      <c r="D18" s="79" t="s">
        <v>0</v>
      </c>
      <c r="E18" s="79" t="s">
        <v>0</v>
      </c>
      <c r="F18" s="79" t="s">
        <v>0</v>
      </c>
      <c r="G18" s="134" t="s">
        <v>0</v>
      </c>
      <c r="H18" s="79" t="s">
        <v>0</v>
      </c>
      <c r="I18" s="76"/>
      <c r="J18" s="11"/>
    </row>
    <row r="19" spans="1:10" ht="22.5">
      <c r="A19" s="161" t="s">
        <v>52</v>
      </c>
      <c r="B19" s="32"/>
      <c r="C19" s="32"/>
      <c r="D19" s="32"/>
      <c r="E19" s="32"/>
      <c r="F19" s="32"/>
      <c r="G19" s="80"/>
      <c r="H19" s="80"/>
      <c r="I19" s="33"/>
      <c r="J19" s="11"/>
    </row>
    <row r="20" spans="1:10" ht="22.5">
      <c r="A20" s="162" t="s">
        <v>53</v>
      </c>
      <c r="B20" s="32">
        <v>15.22</v>
      </c>
      <c r="C20" s="32">
        <v>0.9</v>
      </c>
      <c r="D20" s="32">
        <v>14.4</v>
      </c>
      <c r="E20" s="32">
        <v>0.9</v>
      </c>
      <c r="F20" s="32">
        <v>1.02</v>
      </c>
      <c r="G20" s="131">
        <f>F20-E20</f>
        <v>0.12</v>
      </c>
      <c r="H20" s="80">
        <f>F20-D20</f>
        <v>-13.38</v>
      </c>
      <c r="I20" s="33"/>
      <c r="J20" s="11"/>
    </row>
    <row r="21" spans="1:10" ht="11.25">
      <c r="A21" s="162" t="s">
        <v>54</v>
      </c>
      <c r="B21" s="32" t="s">
        <v>0</v>
      </c>
      <c r="C21" s="32" t="s">
        <v>0</v>
      </c>
      <c r="D21" s="32" t="s">
        <v>0</v>
      </c>
      <c r="E21" s="32" t="s">
        <v>0</v>
      </c>
      <c r="F21" s="32" t="s">
        <v>0</v>
      </c>
      <c r="G21" s="30" t="s">
        <v>0</v>
      </c>
      <c r="H21" s="80" t="s">
        <v>0</v>
      </c>
      <c r="I21" s="33"/>
      <c r="J21" s="11"/>
    </row>
    <row r="22" spans="1:10" ht="11.25">
      <c r="A22" s="162" t="s">
        <v>55</v>
      </c>
      <c r="B22" s="32">
        <v>8.73</v>
      </c>
      <c r="C22" s="32">
        <v>13.31</v>
      </c>
      <c r="D22" s="32">
        <v>13.31</v>
      </c>
      <c r="E22" s="30" t="s">
        <v>0</v>
      </c>
      <c r="F22" s="30" t="s">
        <v>0</v>
      </c>
      <c r="G22" s="30" t="s">
        <v>0</v>
      </c>
      <c r="H22" s="80" t="s">
        <v>0</v>
      </c>
      <c r="I22" s="33"/>
      <c r="J22" s="11"/>
    </row>
    <row r="23" spans="1:10" ht="22.5">
      <c r="A23" s="162" t="s">
        <v>56</v>
      </c>
      <c r="B23" s="32">
        <f>B20*1.2</f>
        <v>18.264</v>
      </c>
      <c r="C23" s="32">
        <f>C20*1.2</f>
        <v>1.08</v>
      </c>
      <c r="D23" s="32" t="s">
        <v>0</v>
      </c>
      <c r="E23" s="32">
        <f>E20*1.2</f>
        <v>1.08</v>
      </c>
      <c r="F23" s="32">
        <f>F20*1.2</f>
        <v>1.224</v>
      </c>
      <c r="G23" s="131">
        <f>F23-E23</f>
        <v>0.1439999999999999</v>
      </c>
      <c r="H23" s="80" t="s">
        <v>0</v>
      </c>
      <c r="I23" s="33"/>
      <c r="J23" s="11"/>
    </row>
    <row r="24" spans="1:10" ht="11.25">
      <c r="A24" s="162" t="s">
        <v>51</v>
      </c>
      <c r="B24" s="32" t="s">
        <v>0</v>
      </c>
      <c r="C24" s="32" t="s">
        <v>0</v>
      </c>
      <c r="D24" s="32" t="s">
        <v>0</v>
      </c>
      <c r="E24" s="32" t="s">
        <v>0</v>
      </c>
      <c r="F24" s="32" t="s">
        <v>0</v>
      </c>
      <c r="G24" s="30" t="s">
        <v>0</v>
      </c>
      <c r="H24" s="80" t="s">
        <v>0</v>
      </c>
      <c r="J24" s="11"/>
    </row>
    <row r="26" spans="1:2" ht="12.75">
      <c r="A26" s="145" t="s">
        <v>57</v>
      </c>
      <c r="B26" s="1"/>
    </row>
    <row r="27" spans="1:7" s="7" customFormat="1" ht="11.25">
      <c r="A27" s="164" t="s">
        <v>47</v>
      </c>
      <c r="B27" s="6"/>
      <c r="C27" s="8"/>
      <c r="D27" s="8"/>
      <c r="E27" s="8"/>
      <c r="F27" s="8"/>
      <c r="G27" s="8"/>
    </row>
    <row r="28" spans="1:8" ht="33.75">
      <c r="A28" s="54"/>
      <c r="B28" s="147" t="s">
        <v>20</v>
      </c>
      <c r="C28" s="147" t="s">
        <v>19</v>
      </c>
      <c r="D28" s="52">
        <v>39814</v>
      </c>
      <c r="E28" s="52">
        <v>40148</v>
      </c>
      <c r="F28" s="52">
        <v>40179</v>
      </c>
      <c r="G28" s="148" t="s">
        <v>21</v>
      </c>
      <c r="H28" s="148" t="s">
        <v>23</v>
      </c>
    </row>
    <row r="29" spans="1:15" ht="33.75">
      <c r="A29" s="161" t="s">
        <v>58</v>
      </c>
      <c r="B29" s="110">
        <v>28961.5</v>
      </c>
      <c r="C29" s="110">
        <v>24680</v>
      </c>
      <c r="D29" s="110">
        <v>2400</v>
      </c>
      <c r="E29" s="110">
        <v>2100</v>
      </c>
      <c r="F29" s="110">
        <v>1680</v>
      </c>
      <c r="G29" s="78">
        <f>F29-E29</f>
        <v>-420</v>
      </c>
      <c r="H29" s="78">
        <f>F29-D29</f>
        <v>-720</v>
      </c>
      <c r="I29" s="9"/>
      <c r="M29" s="132"/>
      <c r="N29" s="132"/>
      <c r="O29" s="132"/>
    </row>
    <row r="30" spans="1:15" ht="11.25">
      <c r="A30" s="165" t="s">
        <v>59</v>
      </c>
      <c r="B30" s="119">
        <v>3120</v>
      </c>
      <c r="C30" s="120">
        <v>6360</v>
      </c>
      <c r="D30" s="120">
        <v>420</v>
      </c>
      <c r="E30" s="120">
        <v>400</v>
      </c>
      <c r="F30" s="120">
        <v>300</v>
      </c>
      <c r="G30" s="76">
        <f>F30-E30</f>
        <v>-100</v>
      </c>
      <c r="H30" s="78">
        <f aca="true" t="shared" si="0" ref="H30:H51">F30-D30</f>
        <v>-120</v>
      </c>
      <c r="I30" s="9"/>
      <c r="M30" s="132"/>
      <c r="N30" s="132"/>
      <c r="O30" s="132"/>
    </row>
    <row r="31" spans="1:15" ht="11.25">
      <c r="A31" s="165" t="s">
        <v>60</v>
      </c>
      <c r="B31" s="120">
        <v>11408</v>
      </c>
      <c r="C31" s="120">
        <v>8470</v>
      </c>
      <c r="D31" s="120">
        <v>870</v>
      </c>
      <c r="E31" s="120">
        <v>480</v>
      </c>
      <c r="F31" s="120">
        <v>420</v>
      </c>
      <c r="G31" s="76">
        <f aca="true" t="shared" si="1" ref="G31:G50">F31-E31</f>
        <v>-60</v>
      </c>
      <c r="H31" s="78">
        <f t="shared" si="0"/>
        <v>-450</v>
      </c>
      <c r="I31" s="9"/>
      <c r="M31" s="132"/>
      <c r="N31" s="132"/>
      <c r="O31" s="132"/>
    </row>
    <row r="32" spans="1:15" ht="11.25">
      <c r="A32" s="165" t="s">
        <v>61</v>
      </c>
      <c r="B32" s="120">
        <v>12163.5</v>
      </c>
      <c r="C32" s="120">
        <v>9310</v>
      </c>
      <c r="D32" s="120">
        <v>870</v>
      </c>
      <c r="E32" s="120">
        <v>1220</v>
      </c>
      <c r="F32" s="120">
        <v>960</v>
      </c>
      <c r="G32" s="76">
        <f t="shared" si="1"/>
        <v>-260</v>
      </c>
      <c r="H32" s="78">
        <f t="shared" si="0"/>
        <v>90</v>
      </c>
      <c r="I32" s="9"/>
      <c r="M32" s="132"/>
      <c r="N32" s="132"/>
      <c r="O32" s="132"/>
    </row>
    <row r="33" spans="1:15" ht="11.25">
      <c r="A33" s="165" t="s">
        <v>62</v>
      </c>
      <c r="B33" s="120">
        <v>1720</v>
      </c>
      <c r="C33" s="120">
        <v>540</v>
      </c>
      <c r="D33" s="120">
        <v>240</v>
      </c>
      <c r="E33" s="121">
        <v>0</v>
      </c>
      <c r="F33" s="121">
        <v>0</v>
      </c>
      <c r="G33" s="121">
        <v>0</v>
      </c>
      <c r="H33" s="78">
        <f t="shared" si="0"/>
        <v>-240</v>
      </c>
      <c r="I33" s="9"/>
      <c r="M33" s="132"/>
      <c r="N33" s="132"/>
      <c r="O33" s="132"/>
    </row>
    <row r="34" spans="1:15" ht="11.25">
      <c r="A34" s="165" t="s">
        <v>63</v>
      </c>
      <c r="B34" s="120">
        <v>550</v>
      </c>
      <c r="C34" s="121">
        <v>0</v>
      </c>
      <c r="D34" s="121">
        <v>0</v>
      </c>
      <c r="E34" s="121">
        <v>0</v>
      </c>
      <c r="F34" s="121">
        <v>0</v>
      </c>
      <c r="G34" s="121">
        <v>0</v>
      </c>
      <c r="H34" s="121">
        <v>0</v>
      </c>
      <c r="I34" s="9"/>
      <c r="M34" s="132"/>
      <c r="N34" s="132"/>
      <c r="O34" s="132"/>
    </row>
    <row r="35" spans="1:15" ht="33.75">
      <c r="A35" s="161" t="s">
        <v>64</v>
      </c>
      <c r="B35" s="122">
        <v>25386.84</v>
      </c>
      <c r="C35" s="122">
        <v>31666.64</v>
      </c>
      <c r="D35" s="122">
        <v>2746.11</v>
      </c>
      <c r="E35" s="122">
        <v>3542.6</v>
      </c>
      <c r="F35" s="122">
        <v>1901.6</v>
      </c>
      <c r="G35" s="78">
        <f t="shared" si="1"/>
        <v>-1641</v>
      </c>
      <c r="H35" s="78">
        <f t="shared" si="0"/>
        <v>-844.5100000000002</v>
      </c>
      <c r="I35" s="9"/>
      <c r="M35" s="132"/>
      <c r="N35" s="132"/>
      <c r="O35" s="132"/>
    </row>
    <row r="36" spans="1:15" ht="11.25">
      <c r="A36" s="165" t="s">
        <v>59</v>
      </c>
      <c r="B36" s="119">
        <v>3652.09</v>
      </c>
      <c r="C36" s="120">
        <v>7049.91</v>
      </c>
      <c r="D36" s="120">
        <v>551.09</v>
      </c>
      <c r="E36" s="120">
        <v>672.4</v>
      </c>
      <c r="F36" s="120">
        <v>490.5</v>
      </c>
      <c r="G36" s="76">
        <f t="shared" si="1"/>
        <v>-181.89999999999998</v>
      </c>
      <c r="H36" s="78">
        <f t="shared" si="0"/>
        <v>-60.59000000000003</v>
      </c>
      <c r="I36" s="9"/>
      <c r="M36" s="132"/>
      <c r="N36" s="132"/>
      <c r="O36" s="132"/>
    </row>
    <row r="37" spans="1:15" ht="11.25">
      <c r="A37" s="165" t="s">
        <v>60</v>
      </c>
      <c r="B37" s="120">
        <v>10545.9</v>
      </c>
      <c r="C37" s="120">
        <v>10324.4</v>
      </c>
      <c r="D37" s="120">
        <v>842.34</v>
      </c>
      <c r="E37" s="120">
        <v>643.8</v>
      </c>
      <c r="F37" s="120">
        <v>595</v>
      </c>
      <c r="G37" s="76">
        <f t="shared" si="1"/>
        <v>-48.799999999999955</v>
      </c>
      <c r="H37" s="78">
        <f t="shared" si="0"/>
        <v>-247.34000000000003</v>
      </c>
      <c r="I37" s="9"/>
      <c r="M37" s="132"/>
      <c r="N37" s="132"/>
      <c r="O37" s="132"/>
    </row>
    <row r="38" spans="1:15" ht="11.25">
      <c r="A38" s="165" t="s">
        <v>61</v>
      </c>
      <c r="B38" s="120">
        <v>10186.58</v>
      </c>
      <c r="C38" s="120">
        <v>14051.92</v>
      </c>
      <c r="D38" s="120">
        <v>1197.78</v>
      </c>
      <c r="E38" s="120">
        <v>2226.4</v>
      </c>
      <c r="F38" s="120">
        <v>816.1</v>
      </c>
      <c r="G38" s="76">
        <f t="shared" si="1"/>
        <v>-1410.3000000000002</v>
      </c>
      <c r="H38" s="78">
        <f t="shared" si="0"/>
        <v>-381.67999999999995</v>
      </c>
      <c r="I38" s="9"/>
      <c r="M38" s="132"/>
      <c r="N38" s="132"/>
      <c r="O38" s="132"/>
    </row>
    <row r="39" spans="1:15" ht="11.25">
      <c r="A39" s="165" t="s">
        <v>62</v>
      </c>
      <c r="B39" s="120">
        <v>875.27</v>
      </c>
      <c r="C39" s="120">
        <v>240.41</v>
      </c>
      <c r="D39" s="120">
        <v>154.9</v>
      </c>
      <c r="E39" s="121">
        <v>0</v>
      </c>
      <c r="F39" s="121">
        <v>0</v>
      </c>
      <c r="G39" s="121">
        <v>0</v>
      </c>
      <c r="H39" s="78">
        <f t="shared" si="0"/>
        <v>-154.9</v>
      </c>
      <c r="I39" s="9"/>
      <c r="M39" s="132"/>
      <c r="N39" s="132"/>
      <c r="O39" s="132"/>
    </row>
    <row r="40" spans="1:15" ht="11.25">
      <c r="A40" s="165" t="s">
        <v>63</v>
      </c>
      <c r="B40" s="120">
        <v>127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9"/>
      <c r="M40" s="132"/>
      <c r="N40" s="132"/>
      <c r="O40" s="132"/>
    </row>
    <row r="41" spans="1:15" ht="22.5">
      <c r="A41" s="161" t="s">
        <v>65</v>
      </c>
      <c r="B41" s="122">
        <v>19124.67</v>
      </c>
      <c r="C41" s="122">
        <v>20671.65</v>
      </c>
      <c r="D41" s="122">
        <v>1683.62</v>
      </c>
      <c r="E41" s="122">
        <v>2076.1</v>
      </c>
      <c r="F41" s="122">
        <v>1460.5</v>
      </c>
      <c r="G41" s="78">
        <f t="shared" si="1"/>
        <v>-615.5999999999999</v>
      </c>
      <c r="H41" s="78">
        <f t="shared" si="0"/>
        <v>-223.1199999999999</v>
      </c>
      <c r="M41" s="132"/>
      <c r="N41" s="132"/>
      <c r="O41" s="132"/>
    </row>
    <row r="42" spans="1:15" ht="11.25">
      <c r="A42" s="165" t="s">
        <v>59</v>
      </c>
      <c r="B42" s="119">
        <v>2504.84</v>
      </c>
      <c r="C42" s="120">
        <v>4987.56</v>
      </c>
      <c r="D42" s="120">
        <v>417.02</v>
      </c>
      <c r="E42" s="120">
        <v>400</v>
      </c>
      <c r="F42" s="120">
        <v>300</v>
      </c>
      <c r="G42" s="76">
        <f t="shared" si="1"/>
        <v>-100</v>
      </c>
      <c r="H42" s="78">
        <f t="shared" si="0"/>
        <v>-117.01999999999998</v>
      </c>
      <c r="M42" s="132"/>
      <c r="N42" s="132"/>
      <c r="O42" s="132"/>
    </row>
    <row r="43" spans="1:15" ht="11.25">
      <c r="A43" s="165" t="s">
        <v>60</v>
      </c>
      <c r="B43" s="120">
        <v>8323.5</v>
      </c>
      <c r="C43" s="120">
        <v>7182.04</v>
      </c>
      <c r="D43" s="120">
        <v>553</v>
      </c>
      <c r="E43" s="120">
        <v>456.1</v>
      </c>
      <c r="F43" s="120">
        <v>419.5</v>
      </c>
      <c r="G43" s="76">
        <f t="shared" si="1"/>
        <v>-36.60000000000002</v>
      </c>
      <c r="H43" s="78">
        <f t="shared" si="0"/>
        <v>-133.5</v>
      </c>
      <c r="M43" s="132"/>
      <c r="N43" s="132"/>
      <c r="O43" s="132"/>
    </row>
    <row r="44" spans="1:15" ht="11.25">
      <c r="A44" s="165" t="s">
        <v>61</v>
      </c>
      <c r="B44" s="120">
        <v>7794.14</v>
      </c>
      <c r="C44" s="120">
        <v>8346.05</v>
      </c>
      <c r="D44" s="120">
        <v>583.6</v>
      </c>
      <c r="E44" s="120">
        <v>1220</v>
      </c>
      <c r="F44" s="120">
        <v>741</v>
      </c>
      <c r="G44" s="76">
        <f t="shared" si="1"/>
        <v>-479</v>
      </c>
      <c r="H44" s="78">
        <f t="shared" si="0"/>
        <v>157.39999999999998</v>
      </c>
      <c r="M44" s="132"/>
      <c r="N44" s="132"/>
      <c r="O44" s="132"/>
    </row>
    <row r="45" spans="1:15" ht="11.25">
      <c r="A45" s="165" t="s">
        <v>62</v>
      </c>
      <c r="B45" s="120">
        <v>482.19</v>
      </c>
      <c r="C45" s="120">
        <v>156</v>
      </c>
      <c r="D45" s="120">
        <v>130</v>
      </c>
      <c r="E45" s="121">
        <v>0</v>
      </c>
      <c r="F45" s="121">
        <v>0</v>
      </c>
      <c r="G45" s="121">
        <v>0</v>
      </c>
      <c r="H45" s="78">
        <f t="shared" si="0"/>
        <v>-130</v>
      </c>
      <c r="M45" s="132"/>
      <c r="N45" s="132"/>
      <c r="O45" s="132"/>
    </row>
    <row r="46" spans="1:15" ht="11.25">
      <c r="A46" s="165" t="s">
        <v>63</v>
      </c>
      <c r="B46" s="120">
        <v>20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21">
        <v>0</v>
      </c>
      <c r="M46" s="132"/>
      <c r="N46" s="132"/>
      <c r="O46" s="132"/>
    </row>
    <row r="47" spans="1:15" ht="45">
      <c r="A47" s="161" t="s">
        <v>66</v>
      </c>
      <c r="B47" s="114">
        <v>10.410160639772613</v>
      </c>
      <c r="C47" s="114">
        <v>6.681703711233015</v>
      </c>
      <c r="D47" s="114">
        <v>12.4303893204042</v>
      </c>
      <c r="E47" s="114">
        <v>0.9170888761605758</v>
      </c>
      <c r="F47" s="114">
        <v>0.9061390212443772</v>
      </c>
      <c r="G47" s="73">
        <f t="shared" si="1"/>
        <v>-0.010949854916198598</v>
      </c>
      <c r="H47" s="78">
        <f t="shared" si="0"/>
        <v>-11.524250299159824</v>
      </c>
      <c r="J47" s="60"/>
      <c r="K47" s="60"/>
      <c r="L47" s="60"/>
      <c r="M47" s="132"/>
      <c r="N47" s="132"/>
      <c r="O47" s="132"/>
    </row>
    <row r="48" spans="1:15" ht="11.25">
      <c r="A48" s="165" t="s">
        <v>59</v>
      </c>
      <c r="B48" s="111">
        <v>9.19494801460971</v>
      </c>
      <c r="C48" s="112">
        <v>4.809094941218612</v>
      </c>
      <c r="D48" s="112">
        <v>8.1413050910504</v>
      </c>
      <c r="E48" s="112">
        <v>0.7702654026599255</v>
      </c>
      <c r="F48" s="112">
        <v>0.5812087429202245</v>
      </c>
      <c r="G48" s="33">
        <f t="shared" si="1"/>
        <v>-0.18905665973970098</v>
      </c>
      <c r="H48" s="78">
        <f t="shared" si="0"/>
        <v>-7.560096348130176</v>
      </c>
      <c r="J48" s="60"/>
      <c r="K48" s="60"/>
      <c r="L48" s="60"/>
      <c r="M48" s="132"/>
      <c r="N48" s="132"/>
      <c r="O48" s="132"/>
    </row>
    <row r="49" spans="1:15" ht="11.25">
      <c r="A49" s="165" t="s">
        <v>60</v>
      </c>
      <c r="B49" s="112">
        <v>10.190398392178986</v>
      </c>
      <c r="C49" s="112">
        <v>6.878414161541948</v>
      </c>
      <c r="D49" s="112">
        <v>12.301410002179347</v>
      </c>
      <c r="E49" s="112">
        <v>1.025895090042724</v>
      </c>
      <c r="F49" s="112">
        <v>0.7930645891930106</v>
      </c>
      <c r="G49" s="33">
        <f t="shared" si="1"/>
        <v>-0.23283050084971335</v>
      </c>
      <c r="H49" s="78">
        <f t="shared" si="0"/>
        <v>-11.508345412986337</v>
      </c>
      <c r="J49" s="60"/>
      <c r="K49" s="60"/>
      <c r="L49" s="60"/>
      <c r="M49" s="132"/>
      <c r="N49" s="132"/>
      <c r="O49" s="132"/>
    </row>
    <row r="50" spans="1:15" ht="11.25">
      <c r="A50" s="165" t="s">
        <v>61</v>
      </c>
      <c r="B50" s="112">
        <v>11.611035707320601</v>
      </c>
      <c r="C50" s="112">
        <v>7.555535874848766</v>
      </c>
      <c r="D50" s="112">
        <v>14.23897890508737</v>
      </c>
      <c r="E50" s="112">
        <v>0.924550249315176</v>
      </c>
      <c r="F50" s="112">
        <v>1.1017042138797268</v>
      </c>
      <c r="G50" s="33">
        <f t="shared" si="1"/>
        <v>0.1771539645645508</v>
      </c>
      <c r="H50" s="78">
        <f t="shared" si="0"/>
        <v>-13.137274691207644</v>
      </c>
      <c r="J50" s="60"/>
      <c r="K50" s="60"/>
      <c r="L50" s="60"/>
      <c r="M50" s="132"/>
      <c r="N50" s="132"/>
      <c r="O50" s="132"/>
    </row>
    <row r="51" spans="1:15" ht="11.25">
      <c r="A51" s="165" t="s">
        <v>62</v>
      </c>
      <c r="B51" s="113">
        <v>11.849301640772284</v>
      </c>
      <c r="C51" s="113">
        <v>18.44012367720777</v>
      </c>
      <c r="D51" s="113">
        <v>18.618593833345507</v>
      </c>
      <c r="E51" s="113">
        <v>0</v>
      </c>
      <c r="F51" s="113">
        <v>0</v>
      </c>
      <c r="G51" s="113">
        <v>0</v>
      </c>
      <c r="H51" s="78">
        <f t="shared" si="0"/>
        <v>-18.618593833345507</v>
      </c>
      <c r="J51" s="60"/>
      <c r="K51" s="60"/>
      <c r="L51" s="60"/>
      <c r="M51" s="132"/>
      <c r="N51" s="132"/>
      <c r="O51" s="132"/>
    </row>
    <row r="52" spans="1:8" ht="11.25">
      <c r="A52" s="165" t="s">
        <v>63</v>
      </c>
      <c r="B52" s="113">
        <v>10.494618495528336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printOptions/>
  <pageMargins left="0.75" right="0.25" top="0.63" bottom="0.23" header="0.49" footer="0.2"/>
  <pageSetup fitToHeight="1" fitToWidth="1" horizontalDpi="600" verticalDpi="600" orientation="portrait" paperSize="9" scale="95" r:id="rId2"/>
  <ignoredErrors>
    <ignoredError sqref="E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O58"/>
  <sheetViews>
    <sheetView workbookViewId="0" topLeftCell="A4">
      <selection activeCell="A63" sqref="A63"/>
    </sheetView>
  </sheetViews>
  <sheetFormatPr defaultColWidth="9.00390625" defaultRowHeight="12.75"/>
  <cols>
    <col min="1" max="1" width="27.25390625" style="2" customWidth="1"/>
    <col min="2" max="4" width="9.75390625" style="2" customWidth="1"/>
    <col min="5" max="5" width="9.875" style="2" customWidth="1"/>
    <col min="6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2.75">
      <c r="A1" s="145" t="s">
        <v>67</v>
      </c>
      <c r="B1" s="1"/>
      <c r="J1"/>
    </row>
    <row r="2" spans="1:7" s="7" customFormat="1" ht="11.25">
      <c r="A2" s="164" t="s">
        <v>47</v>
      </c>
      <c r="B2" s="6"/>
      <c r="C2" s="8"/>
      <c r="D2" s="8"/>
      <c r="E2" s="8"/>
      <c r="F2" s="8"/>
      <c r="G2" s="8"/>
    </row>
    <row r="3" spans="1:9" ht="33.75">
      <c r="A3" s="54"/>
      <c r="B3" s="147" t="s">
        <v>20</v>
      </c>
      <c r="C3" s="147" t="s">
        <v>19</v>
      </c>
      <c r="D3" s="52">
        <v>39814</v>
      </c>
      <c r="E3" s="52">
        <v>40148</v>
      </c>
      <c r="F3" s="52">
        <v>40179</v>
      </c>
      <c r="G3" s="148" t="s">
        <v>21</v>
      </c>
      <c r="H3" s="148" t="s">
        <v>23</v>
      </c>
      <c r="I3"/>
    </row>
    <row r="4" spans="1:15" ht="12.75">
      <c r="A4" s="166" t="s">
        <v>68</v>
      </c>
      <c r="B4" s="123">
        <v>4596</v>
      </c>
      <c r="C4" s="123">
        <v>4911.84</v>
      </c>
      <c r="D4" s="123">
        <v>320</v>
      </c>
      <c r="E4" s="123">
        <v>435</v>
      </c>
      <c r="F4" s="123">
        <v>265</v>
      </c>
      <c r="G4" s="77">
        <f>F4-E4</f>
        <v>-170</v>
      </c>
      <c r="H4" s="77">
        <f>F4-D4</f>
        <v>-55</v>
      </c>
      <c r="I4"/>
      <c r="J4" s="9"/>
      <c r="M4" s="133"/>
      <c r="N4" s="133"/>
      <c r="O4" s="133"/>
    </row>
    <row r="5" spans="1:15" ht="12.75">
      <c r="A5" s="167" t="s">
        <v>69</v>
      </c>
      <c r="B5" s="118">
        <v>1039</v>
      </c>
      <c r="C5" s="118">
        <v>1145</v>
      </c>
      <c r="D5" s="118">
        <v>120</v>
      </c>
      <c r="E5" s="118">
        <v>75</v>
      </c>
      <c r="F5" s="118">
        <v>25</v>
      </c>
      <c r="G5" s="74">
        <f aca="true" t="shared" si="0" ref="G5:G25">F5-E5</f>
        <v>-50</v>
      </c>
      <c r="H5" s="77">
        <f aca="true" t="shared" si="1" ref="H5:H25">F5-D5</f>
        <v>-95</v>
      </c>
      <c r="I5"/>
      <c r="J5" s="9"/>
      <c r="M5" s="133"/>
      <c r="N5" s="133"/>
      <c r="O5" s="133"/>
    </row>
    <row r="6" spans="1:15" ht="12.75">
      <c r="A6" s="167" t="s">
        <v>70</v>
      </c>
      <c r="B6" s="118">
        <v>1057</v>
      </c>
      <c r="C6" s="118">
        <v>1290</v>
      </c>
      <c r="D6" s="118">
        <v>120</v>
      </c>
      <c r="E6" s="118">
        <v>60</v>
      </c>
      <c r="F6" s="118">
        <v>60</v>
      </c>
      <c r="G6" s="74">
        <f t="shared" si="0"/>
        <v>0</v>
      </c>
      <c r="H6" s="77">
        <f t="shared" si="1"/>
        <v>-60</v>
      </c>
      <c r="I6"/>
      <c r="J6" s="9"/>
      <c r="M6" s="133"/>
      <c r="N6" s="133"/>
      <c r="O6" s="133"/>
    </row>
    <row r="7" spans="1:15" ht="12.75">
      <c r="A7" s="167" t="s">
        <v>71</v>
      </c>
      <c r="B7" s="118">
        <v>1059</v>
      </c>
      <c r="C7" s="118">
        <v>2476.84</v>
      </c>
      <c r="D7" s="118">
        <v>80</v>
      </c>
      <c r="E7" s="118">
        <v>300</v>
      </c>
      <c r="F7" s="118">
        <v>180</v>
      </c>
      <c r="G7" s="74">
        <f t="shared" si="0"/>
        <v>-120</v>
      </c>
      <c r="H7" s="77">
        <f t="shared" si="1"/>
        <v>100</v>
      </c>
      <c r="I7"/>
      <c r="J7" s="9"/>
      <c r="M7" s="133"/>
      <c r="N7" s="133"/>
      <c r="O7" s="133"/>
    </row>
    <row r="8" spans="1:15" ht="12.75">
      <c r="A8" s="167" t="s">
        <v>72</v>
      </c>
      <c r="B8" s="120">
        <v>723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/>
      <c r="J8" s="9"/>
      <c r="M8" s="133"/>
      <c r="N8" s="133"/>
      <c r="O8" s="133"/>
    </row>
    <row r="9" spans="1:15" ht="12.75">
      <c r="A9" s="167" t="s">
        <v>73</v>
      </c>
      <c r="B9" s="120">
        <v>718</v>
      </c>
      <c r="C9" s="120">
        <v>0</v>
      </c>
      <c r="D9" s="120">
        <v>0</v>
      </c>
      <c r="E9" s="120">
        <v>0</v>
      </c>
      <c r="F9" s="120">
        <v>0</v>
      </c>
      <c r="G9" s="120">
        <v>0</v>
      </c>
      <c r="H9" s="120">
        <v>0</v>
      </c>
      <c r="I9"/>
      <c r="J9" s="9"/>
      <c r="M9" s="133"/>
      <c r="N9" s="133"/>
      <c r="O9" s="133"/>
    </row>
    <row r="10" spans="1:15" ht="12.75">
      <c r="A10" s="166" t="s">
        <v>74</v>
      </c>
      <c r="B10" s="123">
        <v>3803.2104</v>
      </c>
      <c r="C10" s="123">
        <v>10576.514</v>
      </c>
      <c r="D10" s="123">
        <v>502.373</v>
      </c>
      <c r="E10" s="123">
        <v>860.788</v>
      </c>
      <c r="F10" s="123">
        <v>747.1225</v>
      </c>
      <c r="G10" s="77">
        <f t="shared" si="0"/>
        <v>-113.66550000000007</v>
      </c>
      <c r="H10" s="77">
        <f t="shared" si="1"/>
        <v>244.74949999999995</v>
      </c>
      <c r="I10"/>
      <c r="M10" s="133"/>
      <c r="N10" s="133"/>
      <c r="O10" s="133"/>
    </row>
    <row r="11" spans="1:15" ht="12.75">
      <c r="A11" s="167" t="s">
        <v>69</v>
      </c>
      <c r="B11" s="118">
        <v>957.3421000000001</v>
      </c>
      <c r="C11" s="118">
        <v>3689.0063</v>
      </c>
      <c r="D11" s="118">
        <v>277.4925</v>
      </c>
      <c r="E11" s="118">
        <v>299.16</v>
      </c>
      <c r="F11" s="118">
        <v>39.15</v>
      </c>
      <c r="G11" s="74">
        <f t="shared" si="0"/>
        <v>-260.01000000000005</v>
      </c>
      <c r="H11" s="77">
        <f t="shared" si="1"/>
        <v>-238.3425</v>
      </c>
      <c r="I11"/>
      <c r="J11" s="9"/>
      <c r="M11" s="133"/>
      <c r="N11" s="133"/>
      <c r="O11" s="133"/>
    </row>
    <row r="12" spans="1:15" ht="12.75">
      <c r="A12" s="167" t="s">
        <v>70</v>
      </c>
      <c r="B12" s="118">
        <v>1009.5546999999999</v>
      </c>
      <c r="C12" s="118">
        <v>2435.7418</v>
      </c>
      <c r="D12" s="118">
        <v>134.721</v>
      </c>
      <c r="E12" s="118">
        <v>158.168</v>
      </c>
      <c r="F12" s="118">
        <v>154.357</v>
      </c>
      <c r="G12" s="74">
        <f t="shared" si="0"/>
        <v>-3.811000000000007</v>
      </c>
      <c r="H12" s="77">
        <f t="shared" si="1"/>
        <v>19.635999999999996</v>
      </c>
      <c r="I12"/>
      <c r="J12" s="9"/>
      <c r="M12" s="133"/>
      <c r="N12" s="133"/>
      <c r="O12" s="133"/>
    </row>
    <row r="13" spans="1:15" ht="12.75">
      <c r="A13" s="167" t="s">
        <v>71</v>
      </c>
      <c r="B13" s="118">
        <v>981.7316999999999</v>
      </c>
      <c r="C13" s="118">
        <v>4451.7659</v>
      </c>
      <c r="D13" s="118">
        <v>90.1595</v>
      </c>
      <c r="E13" s="118">
        <v>403.46</v>
      </c>
      <c r="F13" s="118">
        <v>553.6155</v>
      </c>
      <c r="G13" s="74">
        <f t="shared" si="0"/>
        <v>150.15550000000002</v>
      </c>
      <c r="H13" s="77">
        <f t="shared" si="1"/>
        <v>463.456</v>
      </c>
      <c r="I13"/>
      <c r="J13" s="9"/>
      <c r="M13" s="133"/>
      <c r="N13" s="133"/>
      <c r="O13" s="133"/>
    </row>
    <row r="14" spans="1:15" ht="12.75">
      <c r="A14" s="167" t="s">
        <v>72</v>
      </c>
      <c r="B14" s="120">
        <v>455.123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/>
      <c r="J14" s="9"/>
      <c r="M14" s="133"/>
      <c r="N14" s="133"/>
      <c r="O14" s="133"/>
    </row>
    <row r="15" spans="1:15" ht="12.75">
      <c r="A15" s="167" t="s">
        <v>73</v>
      </c>
      <c r="B15" s="120">
        <v>399.4589</v>
      </c>
      <c r="C15" s="120">
        <v>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/>
      <c r="J15" s="9"/>
      <c r="M15" s="133"/>
      <c r="N15" s="133"/>
      <c r="O15" s="133"/>
    </row>
    <row r="16" spans="1:15" ht="12.75">
      <c r="A16" s="166" t="s">
        <v>75</v>
      </c>
      <c r="B16" s="123">
        <v>2962.7847</v>
      </c>
      <c r="C16" s="123">
        <v>4567.7632</v>
      </c>
      <c r="D16" s="123">
        <v>321.40009999999995</v>
      </c>
      <c r="E16" s="123">
        <v>405.9</v>
      </c>
      <c r="F16" s="123">
        <v>265</v>
      </c>
      <c r="G16" s="77">
        <f t="shared" si="0"/>
        <v>-140.89999999999998</v>
      </c>
      <c r="H16" s="77">
        <f t="shared" si="1"/>
        <v>-56.40009999999995</v>
      </c>
      <c r="I16"/>
      <c r="M16" s="133"/>
      <c r="N16" s="133"/>
      <c r="O16" s="133"/>
    </row>
    <row r="17" spans="1:15" ht="12.75">
      <c r="A17" s="167" t="s">
        <v>69</v>
      </c>
      <c r="B17" s="118">
        <v>730.5362000000001</v>
      </c>
      <c r="C17" s="118">
        <v>1224.1028000000001</v>
      </c>
      <c r="D17" s="118">
        <v>137.0456</v>
      </c>
      <c r="E17" s="118">
        <v>50</v>
      </c>
      <c r="F17" s="118">
        <v>25</v>
      </c>
      <c r="G17" s="74">
        <f t="shared" si="0"/>
        <v>-25</v>
      </c>
      <c r="H17" s="77">
        <f t="shared" si="1"/>
        <v>-112.04560000000001</v>
      </c>
      <c r="I17"/>
      <c r="M17" s="133"/>
      <c r="N17" s="133"/>
      <c r="O17" s="133"/>
    </row>
    <row r="18" spans="1:15" ht="12.75">
      <c r="A18" s="167" t="s">
        <v>70</v>
      </c>
      <c r="B18" s="118">
        <v>761.7603</v>
      </c>
      <c r="C18" s="118">
        <v>1088.2372</v>
      </c>
      <c r="D18" s="118">
        <v>106.10210000000001</v>
      </c>
      <c r="E18" s="118">
        <v>60</v>
      </c>
      <c r="F18" s="118">
        <v>60</v>
      </c>
      <c r="G18" s="74">
        <f t="shared" si="0"/>
        <v>0</v>
      </c>
      <c r="H18" s="77">
        <f t="shared" si="1"/>
        <v>-46.10210000000001</v>
      </c>
      <c r="I18"/>
      <c r="M18" s="133"/>
      <c r="N18" s="133"/>
      <c r="O18" s="133"/>
    </row>
    <row r="19" spans="1:15" ht="12.75">
      <c r="A19" s="167" t="s">
        <v>71</v>
      </c>
      <c r="B19" s="118">
        <v>743.9677</v>
      </c>
      <c r="C19" s="118">
        <v>2255.4232</v>
      </c>
      <c r="D19" s="118">
        <v>78.2524</v>
      </c>
      <c r="E19" s="118">
        <v>295.9</v>
      </c>
      <c r="F19" s="118">
        <v>180</v>
      </c>
      <c r="G19" s="74">
        <f t="shared" si="0"/>
        <v>-115.89999999999998</v>
      </c>
      <c r="H19" s="77">
        <f t="shared" si="1"/>
        <v>101.7476</v>
      </c>
      <c r="I19"/>
      <c r="M19" s="133"/>
      <c r="N19" s="133"/>
      <c r="O19" s="133"/>
    </row>
    <row r="20" spans="1:15" ht="12.75">
      <c r="A20" s="167" t="s">
        <v>72</v>
      </c>
      <c r="B20" s="118">
        <v>405.5565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/>
      <c r="M20" s="133"/>
      <c r="N20" s="133"/>
      <c r="O20" s="133"/>
    </row>
    <row r="21" spans="1:15" ht="12.75">
      <c r="A21" s="167" t="s">
        <v>73</v>
      </c>
      <c r="B21" s="118">
        <v>320.964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/>
      <c r="M21" s="133"/>
      <c r="N21" s="133"/>
      <c r="O21" s="133"/>
    </row>
    <row r="22" spans="1:15" ht="22.5">
      <c r="A22" s="166" t="s">
        <v>76</v>
      </c>
      <c r="B22" s="116">
        <v>14.77811932866051</v>
      </c>
      <c r="C22" s="116">
        <v>12.73579300995259</v>
      </c>
      <c r="D22" s="116">
        <v>19.266134677659448</v>
      </c>
      <c r="E22" s="124">
        <v>6.366187744401363</v>
      </c>
      <c r="F22" s="124">
        <v>7.319150664194788</v>
      </c>
      <c r="G22" s="88">
        <f t="shared" si="0"/>
        <v>0.9529629197934248</v>
      </c>
      <c r="H22" s="77">
        <f t="shared" si="1"/>
        <v>-11.946984013464661</v>
      </c>
      <c r="I22"/>
      <c r="J22" s="60"/>
      <c r="K22" s="60"/>
      <c r="L22" s="60"/>
      <c r="M22" s="133"/>
      <c r="N22" s="133"/>
      <c r="O22" s="133"/>
    </row>
    <row r="23" spans="1:15" ht="12.75">
      <c r="A23" s="167" t="s">
        <v>69</v>
      </c>
      <c r="B23" s="115">
        <v>12.656972673121658</v>
      </c>
      <c r="C23" s="115">
        <v>10.871534899094486</v>
      </c>
      <c r="D23" s="115">
        <v>19.041477077563073</v>
      </c>
      <c r="E23" s="115">
        <v>2.02798910935296</v>
      </c>
      <c r="F23" s="115">
        <v>2.4680491575239194</v>
      </c>
      <c r="G23" s="33">
        <f t="shared" si="0"/>
        <v>0.44006004817095956</v>
      </c>
      <c r="H23" s="77">
        <f t="shared" si="1"/>
        <v>-16.573427920039155</v>
      </c>
      <c r="I23"/>
      <c r="J23" s="60"/>
      <c r="K23" s="60"/>
      <c r="L23" s="60"/>
      <c r="M23" s="133"/>
      <c r="N23" s="133"/>
      <c r="O23" s="133"/>
    </row>
    <row r="24" spans="1:15" ht="12.75">
      <c r="A24" s="167" t="s">
        <v>70</v>
      </c>
      <c r="B24" s="115">
        <v>14.346115322457697</v>
      </c>
      <c r="C24" s="115">
        <v>12.314576235026138</v>
      </c>
      <c r="D24" s="115">
        <v>19.259909155010977</v>
      </c>
      <c r="E24" s="115">
        <v>4.584201558423939</v>
      </c>
      <c r="F24" s="115">
        <v>5.4367295348261875</v>
      </c>
      <c r="G24" s="33">
        <f t="shared" si="0"/>
        <v>0.8525279764022482</v>
      </c>
      <c r="H24" s="77">
        <f t="shared" si="1"/>
        <v>-13.823179620184789</v>
      </c>
      <c r="I24"/>
      <c r="J24" s="60"/>
      <c r="K24" s="60"/>
      <c r="L24" s="60"/>
      <c r="M24" s="133"/>
      <c r="N24" s="133"/>
      <c r="O24" s="133"/>
    </row>
    <row r="25" spans="1:15" ht="12.75">
      <c r="A25" s="167" t="s">
        <v>71</v>
      </c>
      <c r="B25" s="115">
        <v>15.177420107802638</v>
      </c>
      <c r="C25" s="115">
        <v>13.63426521104064</v>
      </c>
      <c r="D25" s="115">
        <v>19.666595364878226</v>
      </c>
      <c r="E25" s="115">
        <v>7.46057470929175</v>
      </c>
      <c r="F25" s="115">
        <v>8.620388472133053</v>
      </c>
      <c r="G25" s="33">
        <f t="shared" si="0"/>
        <v>1.1598137628413028</v>
      </c>
      <c r="H25" s="77">
        <f t="shared" si="1"/>
        <v>-11.046206892745174</v>
      </c>
      <c r="I25"/>
      <c r="J25" s="60"/>
      <c r="K25" s="60"/>
      <c r="L25" s="60"/>
      <c r="M25" s="133"/>
      <c r="N25" s="133"/>
      <c r="O25" s="133"/>
    </row>
    <row r="26" spans="1:15" ht="12.75">
      <c r="A26" s="167" t="s">
        <v>72</v>
      </c>
      <c r="B26" s="117">
        <v>15.158872067670785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/>
      <c r="M26" s="133"/>
      <c r="N26" s="133"/>
      <c r="O26" s="133"/>
    </row>
    <row r="27" spans="1:15" ht="12.75">
      <c r="A27" s="167" t="s">
        <v>73</v>
      </c>
      <c r="B27" s="117">
        <v>16.431659003677293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/>
      <c r="M27" s="133"/>
      <c r="N27" s="133"/>
      <c r="O27" s="133"/>
    </row>
    <row r="29" spans="1:10" ht="12.75">
      <c r="A29" s="145" t="s">
        <v>77</v>
      </c>
      <c r="B29" s="1"/>
      <c r="J29"/>
    </row>
    <row r="30" spans="1:7" s="7" customFormat="1" ht="11.25">
      <c r="A30" s="164" t="s">
        <v>78</v>
      </c>
      <c r="B30" s="6"/>
      <c r="C30" s="8"/>
      <c r="D30" s="8"/>
      <c r="E30" s="8"/>
      <c r="F30" s="8"/>
      <c r="G30" s="8"/>
    </row>
    <row r="31" spans="1:9" ht="33.75">
      <c r="A31" s="54"/>
      <c r="B31" s="147" t="s">
        <v>20</v>
      </c>
      <c r="C31" s="147" t="s">
        <v>19</v>
      </c>
      <c r="D31" s="52">
        <v>39814</v>
      </c>
      <c r="E31" s="52">
        <v>40148</v>
      </c>
      <c r="F31" s="52">
        <v>40179</v>
      </c>
      <c r="G31" s="148" t="s">
        <v>21</v>
      </c>
      <c r="H31" s="148" t="s">
        <v>23</v>
      </c>
      <c r="I31"/>
    </row>
    <row r="32" spans="1:9" ht="12.75">
      <c r="A32" s="166" t="s">
        <v>49</v>
      </c>
      <c r="B32" s="71">
        <v>8.886487322503472</v>
      </c>
      <c r="C32" s="71">
        <v>8.39687546697509</v>
      </c>
      <c r="D32" s="71">
        <v>14.357273081043164</v>
      </c>
      <c r="E32" s="71">
        <v>4.040334638781315</v>
      </c>
      <c r="F32" s="71">
        <v>2.3504582618847465</v>
      </c>
      <c r="G32" s="73">
        <f>F32-E32</f>
        <v>-1.689876376896568</v>
      </c>
      <c r="H32" s="73">
        <f>F32-D32</f>
        <v>-12.006814819158418</v>
      </c>
      <c r="I32"/>
    </row>
    <row r="33" spans="1:9" ht="12.75">
      <c r="A33" s="168" t="s">
        <v>79</v>
      </c>
      <c r="B33" s="128">
        <v>8.843473156459083</v>
      </c>
      <c r="C33" s="32">
        <v>10.355201574313881</v>
      </c>
      <c r="D33" s="82" t="s">
        <v>0</v>
      </c>
      <c r="E33" s="32">
        <v>2.8</v>
      </c>
      <c r="F33" s="82" t="s">
        <v>0</v>
      </c>
      <c r="G33" s="33" t="s">
        <v>0</v>
      </c>
      <c r="H33" s="73" t="s">
        <v>0</v>
      </c>
      <c r="I33"/>
    </row>
    <row r="34" spans="1:9" ht="12.75">
      <c r="A34" s="168" t="s">
        <v>80</v>
      </c>
      <c r="B34" s="128">
        <v>8.852377178687618</v>
      </c>
      <c r="C34" s="32">
        <v>8.285242468130424</v>
      </c>
      <c r="D34" s="32">
        <v>14.129250815675027</v>
      </c>
      <c r="E34" s="32">
        <v>2.9245648326238154</v>
      </c>
      <c r="F34" s="32">
        <v>2.326959453748825</v>
      </c>
      <c r="G34" s="33">
        <f>F34-E34</f>
        <v>-0.5976053788749902</v>
      </c>
      <c r="H34" s="73">
        <f>F34-D34</f>
        <v>-11.802291361926201</v>
      </c>
      <c r="I34"/>
    </row>
    <row r="35" spans="1:10" ht="12.75">
      <c r="A35" s="168" t="s">
        <v>81</v>
      </c>
      <c r="B35" s="128">
        <v>9.721225755542852</v>
      </c>
      <c r="C35" s="32">
        <v>7.782029997651114</v>
      </c>
      <c r="D35" s="32">
        <v>14.762645614980466</v>
      </c>
      <c r="E35" s="32">
        <v>3</v>
      </c>
      <c r="F35" s="32">
        <v>2.5</v>
      </c>
      <c r="G35" s="33">
        <f>F35-E35</f>
        <v>-0.5</v>
      </c>
      <c r="H35" s="73">
        <f>F35-D35</f>
        <v>-12.262645614980466</v>
      </c>
      <c r="I35"/>
      <c r="J35" s="2" t="s">
        <v>9</v>
      </c>
    </row>
    <row r="36" spans="1:9" ht="12.75">
      <c r="A36" s="168" t="s">
        <v>82</v>
      </c>
      <c r="B36" s="128">
        <v>11.7</v>
      </c>
      <c r="C36" s="32">
        <v>5.328011709931716</v>
      </c>
      <c r="D36" s="82" t="s">
        <v>0</v>
      </c>
      <c r="E36" s="32">
        <v>4.712046839726863</v>
      </c>
      <c r="F36" s="82" t="s">
        <v>0</v>
      </c>
      <c r="G36" s="33" t="s">
        <v>0</v>
      </c>
      <c r="H36" s="73" t="s">
        <v>0</v>
      </c>
      <c r="I36"/>
    </row>
    <row r="37" spans="1:9" ht="12.75">
      <c r="A37" s="168" t="s">
        <v>83</v>
      </c>
      <c r="B37" s="89">
        <v>6.625</v>
      </c>
      <c r="C37" s="82" t="s">
        <v>0</v>
      </c>
      <c r="D37" s="82" t="s">
        <v>0</v>
      </c>
      <c r="E37" s="82" t="s">
        <v>0</v>
      </c>
      <c r="F37" s="82" t="s">
        <v>0</v>
      </c>
      <c r="G37" s="32" t="s">
        <v>0</v>
      </c>
      <c r="H37" s="73" t="s">
        <v>0</v>
      </c>
      <c r="I37"/>
    </row>
    <row r="38" spans="1:9" ht="12.75">
      <c r="A38" s="168" t="s">
        <v>84</v>
      </c>
      <c r="B38" s="89">
        <v>6.3</v>
      </c>
      <c r="C38" s="32">
        <v>7</v>
      </c>
      <c r="D38" s="82" t="s">
        <v>0</v>
      </c>
      <c r="E38" s="30">
        <v>7</v>
      </c>
      <c r="F38" s="82" t="s">
        <v>0</v>
      </c>
      <c r="G38" s="32" t="s">
        <v>0</v>
      </c>
      <c r="H38" s="73" t="s">
        <v>0</v>
      </c>
      <c r="I38"/>
    </row>
    <row r="39" spans="1:9" ht="12.75">
      <c r="A39" s="168" t="s">
        <v>85</v>
      </c>
      <c r="B39" s="128">
        <v>7.1</v>
      </c>
      <c r="C39" s="30" t="s">
        <v>0</v>
      </c>
      <c r="D39" s="82" t="s">
        <v>0</v>
      </c>
      <c r="E39" s="30" t="s">
        <v>0</v>
      </c>
      <c r="F39" s="82" t="s">
        <v>0</v>
      </c>
      <c r="G39" s="32" t="s">
        <v>0</v>
      </c>
      <c r="H39" s="73" t="s">
        <v>0</v>
      </c>
      <c r="I39"/>
    </row>
    <row r="40" spans="1:9" ht="12.75">
      <c r="A40" s="168" t="s">
        <v>86</v>
      </c>
      <c r="B40" s="59" t="s">
        <v>0</v>
      </c>
      <c r="C40" s="59" t="s">
        <v>0</v>
      </c>
      <c r="D40" s="82" t="s">
        <v>0</v>
      </c>
      <c r="E40" s="30" t="s">
        <v>0</v>
      </c>
      <c r="F40" s="82" t="s">
        <v>0</v>
      </c>
      <c r="G40" s="32" t="s">
        <v>0</v>
      </c>
      <c r="H40" s="73" t="s">
        <v>0</v>
      </c>
      <c r="I40"/>
    </row>
    <row r="41" spans="1:9" ht="12.75">
      <c r="A41" s="166" t="s">
        <v>87</v>
      </c>
      <c r="B41" s="71">
        <v>7.617080188128667</v>
      </c>
      <c r="C41" s="71">
        <v>7.8064080891404295</v>
      </c>
      <c r="D41" s="71">
        <v>13.714285714285714</v>
      </c>
      <c r="E41" s="73">
        <v>2.8850244323081347</v>
      </c>
      <c r="F41" s="73" t="s">
        <v>0</v>
      </c>
      <c r="G41" s="73" t="s">
        <v>0</v>
      </c>
      <c r="H41" s="73" t="s">
        <v>0</v>
      </c>
      <c r="I41"/>
    </row>
    <row r="42" spans="1:9" ht="12.75">
      <c r="A42" s="168" t="s">
        <v>79</v>
      </c>
      <c r="B42" s="128">
        <v>8.812004390522736</v>
      </c>
      <c r="C42" s="32">
        <v>11.625</v>
      </c>
      <c r="D42" s="32">
        <v>14</v>
      </c>
      <c r="E42" s="32">
        <v>3</v>
      </c>
      <c r="F42" s="82" t="s">
        <v>0</v>
      </c>
      <c r="G42" s="33" t="s">
        <v>0</v>
      </c>
      <c r="H42" s="73" t="s">
        <v>0</v>
      </c>
      <c r="I42"/>
    </row>
    <row r="43" spans="1:9" ht="12.75">
      <c r="A43" s="168" t="s">
        <v>80</v>
      </c>
      <c r="B43" s="128">
        <v>8.12680688755635</v>
      </c>
      <c r="C43" s="32">
        <v>9.133678045368345</v>
      </c>
      <c r="D43" s="32">
        <v>13.5</v>
      </c>
      <c r="E43" s="32" t="s">
        <v>0</v>
      </c>
      <c r="F43" s="82" t="s">
        <v>0</v>
      </c>
      <c r="G43" s="33" t="s">
        <v>0</v>
      </c>
      <c r="H43" s="73" t="s">
        <v>0</v>
      </c>
      <c r="I43"/>
    </row>
    <row r="44" spans="1:9" ht="12.75">
      <c r="A44" s="168" t="s">
        <v>81</v>
      </c>
      <c r="B44" s="128">
        <v>8.35</v>
      </c>
      <c r="C44" s="32">
        <v>7.806818181818182</v>
      </c>
      <c r="D44" s="32"/>
      <c r="E44" s="32" t="s">
        <v>0</v>
      </c>
      <c r="F44" s="82" t="s">
        <v>0</v>
      </c>
      <c r="G44" s="33" t="s">
        <v>0</v>
      </c>
      <c r="H44" s="73" t="s">
        <v>0</v>
      </c>
      <c r="I44"/>
    </row>
    <row r="45" spans="1:9" ht="12.75">
      <c r="A45" s="168" t="s">
        <v>82</v>
      </c>
      <c r="B45" s="128">
        <v>6.900389863547758</v>
      </c>
      <c r="C45" s="32">
        <v>3.9</v>
      </c>
      <c r="D45" s="32"/>
      <c r="E45" s="32">
        <v>2.8</v>
      </c>
      <c r="F45" s="82" t="s">
        <v>0</v>
      </c>
      <c r="G45" s="33" t="s">
        <v>0</v>
      </c>
      <c r="H45" s="73" t="s">
        <v>0</v>
      </c>
      <c r="I45"/>
    </row>
    <row r="46" spans="1:9" ht="12.75">
      <c r="A46" s="168" t="s">
        <v>83</v>
      </c>
      <c r="B46" s="129">
        <v>8.55</v>
      </c>
      <c r="C46" s="32">
        <v>13</v>
      </c>
      <c r="D46" s="32">
        <v>13</v>
      </c>
      <c r="E46" s="32" t="s">
        <v>0</v>
      </c>
      <c r="F46" s="82" t="s">
        <v>0</v>
      </c>
      <c r="G46" s="33" t="s">
        <v>0</v>
      </c>
      <c r="H46" s="73" t="s">
        <v>0</v>
      </c>
      <c r="I46"/>
    </row>
    <row r="47" spans="1:9" ht="12.75">
      <c r="A47" s="168" t="s">
        <v>84</v>
      </c>
      <c r="B47" s="129">
        <v>5.71</v>
      </c>
      <c r="C47" s="32">
        <v>5.5</v>
      </c>
      <c r="D47" s="32"/>
      <c r="E47" s="30" t="s">
        <v>0</v>
      </c>
      <c r="F47" s="82" t="s">
        <v>0</v>
      </c>
      <c r="G47" s="33" t="s">
        <v>0</v>
      </c>
      <c r="H47" s="73" t="s">
        <v>0</v>
      </c>
      <c r="I47"/>
    </row>
    <row r="48" spans="1:9" ht="12.75">
      <c r="A48" s="168" t="s">
        <v>85</v>
      </c>
      <c r="B48" s="128">
        <v>6.807627118644068</v>
      </c>
      <c r="C48" s="32">
        <v>4.666666666666667</v>
      </c>
      <c r="D48" s="32"/>
      <c r="E48" s="32">
        <v>3</v>
      </c>
      <c r="F48" s="82" t="s">
        <v>0</v>
      </c>
      <c r="G48" s="33" t="s">
        <v>0</v>
      </c>
      <c r="H48" s="73" t="s">
        <v>0</v>
      </c>
      <c r="I48"/>
    </row>
    <row r="49" spans="1:9" ht="12.75">
      <c r="A49" s="168" t="s">
        <v>86</v>
      </c>
      <c r="B49" s="128">
        <v>6.138461538461539</v>
      </c>
      <c r="C49" s="30" t="s">
        <v>0</v>
      </c>
      <c r="D49" s="30"/>
      <c r="E49" s="30" t="s">
        <v>0</v>
      </c>
      <c r="F49" s="82" t="s">
        <v>0</v>
      </c>
      <c r="G49" s="33" t="s">
        <v>0</v>
      </c>
      <c r="H49" s="73" t="s">
        <v>0</v>
      </c>
      <c r="I49"/>
    </row>
    <row r="50" spans="1:9" ht="22.5">
      <c r="A50" s="166" t="s">
        <v>88</v>
      </c>
      <c r="B50" s="71">
        <v>5.698419217439038</v>
      </c>
      <c r="C50" s="72">
        <v>5.9582877583396225</v>
      </c>
      <c r="D50" s="72">
        <v>5.8694144474928835</v>
      </c>
      <c r="E50" s="73" t="s">
        <v>0</v>
      </c>
      <c r="F50" s="73" t="s">
        <v>0</v>
      </c>
      <c r="G50" s="73" t="s">
        <v>0</v>
      </c>
      <c r="H50" s="73" t="s">
        <v>0</v>
      </c>
      <c r="I50"/>
    </row>
    <row r="51" spans="1:9" ht="12.75">
      <c r="A51" s="168" t="s">
        <v>79</v>
      </c>
      <c r="B51" s="128">
        <v>5.75</v>
      </c>
      <c r="C51" s="41">
        <v>3.8</v>
      </c>
      <c r="D51" s="41" t="s">
        <v>0</v>
      </c>
      <c r="E51" s="32" t="s">
        <v>0</v>
      </c>
      <c r="F51" s="32" t="s">
        <v>0</v>
      </c>
      <c r="G51" s="33" t="s">
        <v>0</v>
      </c>
      <c r="H51" s="73" t="s">
        <v>0</v>
      </c>
      <c r="I51"/>
    </row>
    <row r="52" spans="1:9" ht="12.75">
      <c r="A52" s="168" t="s">
        <v>80</v>
      </c>
      <c r="B52" s="128">
        <v>3.9203292533330547</v>
      </c>
      <c r="C52" s="41">
        <v>6.3</v>
      </c>
      <c r="D52" s="41" t="s">
        <v>0</v>
      </c>
      <c r="E52" s="32" t="s">
        <v>0</v>
      </c>
      <c r="F52" s="32" t="s">
        <v>0</v>
      </c>
      <c r="G52" s="33" t="s">
        <v>0</v>
      </c>
      <c r="H52" s="73" t="s">
        <v>0</v>
      </c>
      <c r="I52"/>
    </row>
    <row r="53" spans="1:9" ht="12.75">
      <c r="A53" s="168" t="s">
        <v>81</v>
      </c>
      <c r="B53" s="128">
        <v>6.0985271664304275</v>
      </c>
      <c r="C53" s="41">
        <v>1.8</v>
      </c>
      <c r="D53" s="41" t="s">
        <v>0</v>
      </c>
      <c r="E53" s="32" t="s">
        <v>0</v>
      </c>
      <c r="F53" s="32" t="s">
        <v>0</v>
      </c>
      <c r="G53" s="33" t="s">
        <v>0</v>
      </c>
      <c r="H53" s="73" t="s">
        <v>0</v>
      </c>
      <c r="I53"/>
    </row>
    <row r="54" spans="1:9" ht="12.75">
      <c r="A54" s="168" t="s">
        <v>82</v>
      </c>
      <c r="B54" s="128">
        <v>3.9262238062019432</v>
      </c>
      <c r="C54" s="41">
        <v>4.325</v>
      </c>
      <c r="D54" s="41">
        <v>4.3</v>
      </c>
      <c r="E54" s="32" t="s">
        <v>0</v>
      </c>
      <c r="F54" s="32" t="s">
        <v>0</v>
      </c>
      <c r="G54" s="33" t="s">
        <v>0</v>
      </c>
      <c r="H54" s="73" t="s">
        <v>0</v>
      </c>
      <c r="I54"/>
    </row>
    <row r="55" spans="1:9" ht="12.75">
      <c r="A55" s="168" t="s">
        <v>83</v>
      </c>
      <c r="B55" s="129">
        <v>4.3</v>
      </c>
      <c r="C55" s="41" t="s">
        <v>0</v>
      </c>
      <c r="D55" s="41" t="s">
        <v>0</v>
      </c>
      <c r="E55" s="32" t="s">
        <v>0</v>
      </c>
      <c r="F55" s="32" t="s">
        <v>0</v>
      </c>
      <c r="G55" s="33" t="s">
        <v>0</v>
      </c>
      <c r="H55" s="73" t="s">
        <v>0</v>
      </c>
      <c r="I55"/>
    </row>
    <row r="56" spans="1:9" ht="12.75">
      <c r="A56" s="168" t="s">
        <v>84</v>
      </c>
      <c r="B56" s="129">
        <v>3.9413634539495686</v>
      </c>
      <c r="C56" s="30" t="s">
        <v>0</v>
      </c>
      <c r="D56" s="41" t="s">
        <v>0</v>
      </c>
      <c r="E56" s="32" t="s">
        <v>0</v>
      </c>
      <c r="F56" s="32" t="s">
        <v>0</v>
      </c>
      <c r="G56" s="33" t="s">
        <v>0</v>
      </c>
      <c r="H56" s="73" t="s">
        <v>0</v>
      </c>
      <c r="I56"/>
    </row>
    <row r="57" spans="1:9" ht="12.75">
      <c r="A57" s="168" t="s">
        <v>85</v>
      </c>
      <c r="B57" s="128">
        <v>10.166666666666666</v>
      </c>
      <c r="C57" s="32">
        <v>9.708467208138764</v>
      </c>
      <c r="D57" s="32">
        <v>11</v>
      </c>
      <c r="E57" s="32" t="s">
        <v>0</v>
      </c>
      <c r="F57" s="32" t="s">
        <v>0</v>
      </c>
      <c r="G57" s="33" t="s">
        <v>0</v>
      </c>
      <c r="H57" s="73" t="s">
        <v>0</v>
      </c>
      <c r="I57"/>
    </row>
    <row r="58" spans="1:9" ht="12.75">
      <c r="A58" s="168" t="s">
        <v>86</v>
      </c>
      <c r="B58" s="128">
        <v>4.424653520941132</v>
      </c>
      <c r="C58" s="30" t="s">
        <v>0</v>
      </c>
      <c r="D58" s="41" t="s">
        <v>0</v>
      </c>
      <c r="E58" s="32" t="s">
        <v>0</v>
      </c>
      <c r="F58" s="32" t="s">
        <v>0</v>
      </c>
      <c r="G58" s="33" t="s">
        <v>0</v>
      </c>
      <c r="H58" s="73" t="s">
        <v>0</v>
      </c>
      <c r="I58"/>
    </row>
  </sheetData>
  <printOptions/>
  <pageMargins left="0.75" right="0.25" top="0.65" bottom="0.23" header="0.58" footer="0.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82"/>
  <sheetViews>
    <sheetView workbookViewId="0" topLeftCell="A1">
      <selection activeCell="A55" sqref="A55:A66"/>
    </sheetView>
  </sheetViews>
  <sheetFormatPr defaultColWidth="9.00390625" defaultRowHeight="12.75"/>
  <cols>
    <col min="1" max="1" width="29.625" style="2" customWidth="1"/>
    <col min="2" max="8" width="9.875" style="2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2.75">
      <c r="A1" s="145" t="s">
        <v>89</v>
      </c>
      <c r="B1" s="1"/>
    </row>
    <row r="2" spans="1:6" s="7" customFormat="1" ht="11.25">
      <c r="A2" s="164" t="s">
        <v>7</v>
      </c>
      <c r="B2" s="6"/>
      <c r="C2" s="8"/>
      <c r="D2" s="8"/>
      <c r="E2" s="8"/>
      <c r="F2" s="8"/>
    </row>
    <row r="3" spans="1:8" ht="33.75">
      <c r="A3" s="54"/>
      <c r="B3" s="147" t="s">
        <v>20</v>
      </c>
      <c r="C3" s="147" t="s">
        <v>19</v>
      </c>
      <c r="D3" s="52">
        <v>39814</v>
      </c>
      <c r="E3" s="52">
        <v>40148</v>
      </c>
      <c r="F3" s="52">
        <v>40179</v>
      </c>
      <c r="G3" s="148" t="s">
        <v>21</v>
      </c>
      <c r="H3" s="148" t="s">
        <v>23</v>
      </c>
    </row>
    <row r="4" spans="1:10" ht="11.25">
      <c r="A4" s="166" t="s">
        <v>90</v>
      </c>
      <c r="B4" s="17">
        <f>B5+B14+B23</f>
        <v>10324.8542</v>
      </c>
      <c r="C4" s="17">
        <f>C5+C14+C23</f>
        <v>11617.882800000001</v>
      </c>
      <c r="D4" s="17">
        <v>775.7295</v>
      </c>
      <c r="E4" s="17">
        <f>E5+E14</f>
        <v>829.4531999999999</v>
      </c>
      <c r="F4" s="17">
        <v>507.941</v>
      </c>
      <c r="G4" s="64">
        <f>F4-E4</f>
        <v>-321.51219999999995</v>
      </c>
      <c r="H4" s="64">
        <f>F4-D4</f>
        <v>-267.78850000000006</v>
      </c>
      <c r="I4" s="17"/>
      <c r="J4" s="12"/>
    </row>
    <row r="5" spans="1:10" ht="11.25">
      <c r="A5" s="169" t="s">
        <v>91</v>
      </c>
      <c r="B5" s="125">
        <v>6864.1112</v>
      </c>
      <c r="C5" s="68">
        <v>8713.051300000001</v>
      </c>
      <c r="D5" s="68">
        <v>515.4858</v>
      </c>
      <c r="E5" s="68">
        <v>742.4781999999999</v>
      </c>
      <c r="F5" s="68">
        <v>507.941</v>
      </c>
      <c r="G5" s="69">
        <f>F5-E5</f>
        <v>-234.53719999999993</v>
      </c>
      <c r="H5" s="64">
        <f>F5-D5</f>
        <v>-7.544800000000066</v>
      </c>
      <c r="I5" s="68"/>
      <c r="J5" s="12"/>
    </row>
    <row r="6" spans="1:10" ht="11.25">
      <c r="A6" s="168" t="s">
        <v>79</v>
      </c>
      <c r="B6" s="126">
        <v>459.7004</v>
      </c>
      <c r="C6" s="65">
        <v>308.02290000000005</v>
      </c>
      <c r="D6" s="65" t="s">
        <v>0</v>
      </c>
      <c r="E6" s="65">
        <v>50.03</v>
      </c>
      <c r="F6" s="65" t="s">
        <v>0</v>
      </c>
      <c r="G6" s="66">
        <v>-50</v>
      </c>
      <c r="H6" s="64" t="s">
        <v>0</v>
      </c>
      <c r="I6" s="65"/>
      <c r="J6" s="12"/>
    </row>
    <row r="7" spans="1:10" ht="11.25">
      <c r="A7" s="168" t="s">
        <v>80</v>
      </c>
      <c r="B7" s="126">
        <v>5264.1667</v>
      </c>
      <c r="C7" s="65">
        <v>6411.6551</v>
      </c>
      <c r="D7" s="65">
        <v>329.9108</v>
      </c>
      <c r="E7" s="65">
        <v>224.1896</v>
      </c>
      <c r="F7" s="65">
        <v>438.9629</v>
      </c>
      <c r="G7" s="66">
        <f>F7-E7</f>
        <v>214.77329999999998</v>
      </c>
      <c r="H7" s="64">
        <f>F7-D7</f>
        <v>109.0521</v>
      </c>
      <c r="I7" s="65"/>
      <c r="J7" s="12"/>
    </row>
    <row r="8" spans="1:10" ht="11.25">
      <c r="A8" s="168" t="s">
        <v>92</v>
      </c>
      <c r="B8" s="126">
        <v>771.3761999999999</v>
      </c>
      <c r="C8" s="65">
        <v>1338.1281999999999</v>
      </c>
      <c r="D8" s="65">
        <v>185.575</v>
      </c>
      <c r="E8" s="65">
        <v>68.2061</v>
      </c>
      <c r="F8" s="65">
        <v>68.9781</v>
      </c>
      <c r="G8" s="66">
        <f>F8-E8</f>
        <v>0.7719999999999914</v>
      </c>
      <c r="H8" s="64">
        <f>F8-D8</f>
        <v>-116.59689999999999</v>
      </c>
      <c r="I8" s="65"/>
      <c r="J8" s="12"/>
    </row>
    <row r="9" spans="1:10" ht="11.25">
      <c r="A9" s="168" t="s">
        <v>93</v>
      </c>
      <c r="B9" s="126">
        <v>134.2502</v>
      </c>
      <c r="C9" s="65">
        <v>605.2288000000001</v>
      </c>
      <c r="D9" s="65" t="s">
        <v>0</v>
      </c>
      <c r="E9" s="65">
        <v>350.0362</v>
      </c>
      <c r="F9" s="65" t="s">
        <v>0</v>
      </c>
      <c r="G9" s="66">
        <v>-350</v>
      </c>
      <c r="H9" s="64" t="s">
        <v>0</v>
      </c>
      <c r="I9" s="65"/>
      <c r="J9" s="12"/>
    </row>
    <row r="10" spans="1:10" ht="11.25">
      <c r="A10" s="168" t="s">
        <v>94</v>
      </c>
      <c r="B10" s="126">
        <v>153.14010000000002</v>
      </c>
      <c r="C10" s="65" t="s">
        <v>0</v>
      </c>
      <c r="D10" s="65" t="s">
        <v>0</v>
      </c>
      <c r="E10" s="83" t="s">
        <v>0</v>
      </c>
      <c r="F10" s="65" t="s">
        <v>0</v>
      </c>
      <c r="G10" s="66" t="s">
        <v>0</v>
      </c>
      <c r="H10" s="64" t="s">
        <v>0</v>
      </c>
      <c r="I10" s="65"/>
      <c r="J10" s="12"/>
    </row>
    <row r="11" spans="1:10" ht="11.25">
      <c r="A11" s="168" t="s">
        <v>95</v>
      </c>
      <c r="B11" s="65">
        <v>8.1199</v>
      </c>
      <c r="C11" s="65">
        <v>50.0163</v>
      </c>
      <c r="D11" s="65" t="s">
        <v>0</v>
      </c>
      <c r="E11" s="65">
        <v>50.0163</v>
      </c>
      <c r="F11" s="65" t="s">
        <v>0</v>
      </c>
      <c r="G11" s="66">
        <v>-50</v>
      </c>
      <c r="H11" s="64" t="s">
        <v>0</v>
      </c>
      <c r="I11" s="65"/>
      <c r="J11" s="12"/>
    </row>
    <row r="12" spans="1:10" ht="11.25">
      <c r="A12" s="168" t="s">
        <v>96</v>
      </c>
      <c r="B12" s="126">
        <v>73.3577</v>
      </c>
      <c r="C12" s="65" t="s">
        <v>0</v>
      </c>
      <c r="D12" s="65" t="s">
        <v>0</v>
      </c>
      <c r="E12" s="65" t="s">
        <v>0</v>
      </c>
      <c r="F12" s="65" t="s">
        <v>0</v>
      </c>
      <c r="G12" s="66" t="s">
        <v>0</v>
      </c>
      <c r="H12" s="64" t="s">
        <v>0</v>
      </c>
      <c r="I12" s="65"/>
      <c r="J12" s="12"/>
    </row>
    <row r="13" spans="1:10" ht="11.25">
      <c r="A13" s="168" t="s">
        <v>97</v>
      </c>
      <c r="B13" s="67" t="s">
        <v>0</v>
      </c>
      <c r="C13" s="65" t="s">
        <v>0</v>
      </c>
      <c r="D13" s="65" t="s">
        <v>0</v>
      </c>
      <c r="E13" s="65" t="s">
        <v>0</v>
      </c>
      <c r="F13" s="65" t="s">
        <v>0</v>
      </c>
      <c r="G13" s="83" t="s">
        <v>0</v>
      </c>
      <c r="H13" s="64" t="s">
        <v>0</v>
      </c>
      <c r="I13" s="17"/>
      <c r="J13" s="12"/>
    </row>
    <row r="14" spans="1:10" ht="22.5">
      <c r="A14" s="169" t="s">
        <v>98</v>
      </c>
      <c r="B14" s="125">
        <v>2372.0334</v>
      </c>
      <c r="C14" s="68">
        <v>2193.655</v>
      </c>
      <c r="D14" s="68">
        <v>140</v>
      </c>
      <c r="E14" s="68">
        <v>86.975</v>
      </c>
      <c r="F14" s="70" t="s">
        <v>0</v>
      </c>
      <c r="G14" s="69">
        <v>-87</v>
      </c>
      <c r="H14" s="64">
        <v>-140</v>
      </c>
      <c r="I14" s="68"/>
      <c r="J14" s="12"/>
    </row>
    <row r="15" spans="1:10" ht="11.25">
      <c r="A15" s="168" t="s">
        <v>79</v>
      </c>
      <c r="B15" s="126">
        <v>391.45</v>
      </c>
      <c r="C15" s="65">
        <v>179.4</v>
      </c>
      <c r="D15" s="65">
        <v>80</v>
      </c>
      <c r="E15" s="65">
        <v>17.4</v>
      </c>
      <c r="F15" s="67" t="s">
        <v>0</v>
      </c>
      <c r="G15" s="66">
        <v>-17.4</v>
      </c>
      <c r="H15" s="64">
        <v>-80</v>
      </c>
      <c r="I15" s="65"/>
      <c r="J15" s="12"/>
    </row>
    <row r="16" spans="1:10" ht="11.25">
      <c r="A16" s="168" t="s">
        <v>80</v>
      </c>
      <c r="B16" s="126">
        <v>637.3009000000001</v>
      </c>
      <c r="C16" s="65">
        <v>1687.83</v>
      </c>
      <c r="D16" s="65">
        <v>40</v>
      </c>
      <c r="E16" s="66" t="s">
        <v>0</v>
      </c>
      <c r="F16" s="67" t="s">
        <v>0</v>
      </c>
      <c r="G16" s="66" t="s">
        <v>0</v>
      </c>
      <c r="H16" s="64">
        <v>-40</v>
      </c>
      <c r="I16" s="65"/>
      <c r="J16" s="12"/>
    </row>
    <row r="17" spans="1:10" ht="11.25">
      <c r="A17" s="168" t="s">
        <v>92</v>
      </c>
      <c r="B17" s="126">
        <v>165</v>
      </c>
      <c r="C17" s="65">
        <v>156.75</v>
      </c>
      <c r="D17" s="65" t="s">
        <v>0</v>
      </c>
      <c r="E17" s="66" t="s">
        <v>0</v>
      </c>
      <c r="F17" s="67" t="s">
        <v>0</v>
      </c>
      <c r="G17" s="66" t="s">
        <v>0</v>
      </c>
      <c r="H17" s="64" t="s">
        <v>0</v>
      </c>
      <c r="I17" s="65"/>
      <c r="J17" s="12"/>
    </row>
    <row r="18" spans="1:10" ht="11.25">
      <c r="A18" s="168" t="s">
        <v>93</v>
      </c>
      <c r="B18" s="127">
        <v>408</v>
      </c>
      <c r="C18" s="65">
        <v>56</v>
      </c>
      <c r="D18" s="65" t="s">
        <v>0</v>
      </c>
      <c r="E18" s="65">
        <v>50</v>
      </c>
      <c r="F18" s="67" t="s">
        <v>0</v>
      </c>
      <c r="G18" s="66">
        <v>-50</v>
      </c>
      <c r="H18" s="64" t="s">
        <v>0</v>
      </c>
      <c r="I18" s="65"/>
      <c r="J18" s="12"/>
    </row>
    <row r="19" spans="1:10" ht="11.25">
      <c r="A19" s="168" t="s">
        <v>94</v>
      </c>
      <c r="B19" s="127">
        <v>130</v>
      </c>
      <c r="C19" s="65">
        <v>20</v>
      </c>
      <c r="D19" s="65">
        <v>20</v>
      </c>
      <c r="E19" s="66" t="s">
        <v>0</v>
      </c>
      <c r="F19" s="67" t="s">
        <v>0</v>
      </c>
      <c r="G19" s="66" t="s">
        <v>0</v>
      </c>
      <c r="H19" s="64">
        <v>-20</v>
      </c>
      <c r="I19" s="65"/>
      <c r="J19" s="12"/>
    </row>
    <row r="20" spans="1:10" ht="11.25">
      <c r="A20" s="168" t="s">
        <v>95</v>
      </c>
      <c r="B20" s="126">
        <v>166.47</v>
      </c>
      <c r="C20" s="65">
        <v>10.5</v>
      </c>
      <c r="D20" s="65" t="s">
        <v>0</v>
      </c>
      <c r="E20" s="66" t="s">
        <v>0</v>
      </c>
      <c r="F20" s="67" t="s">
        <v>0</v>
      </c>
      <c r="G20" s="66" t="s">
        <v>0</v>
      </c>
      <c r="H20" s="64" t="s">
        <v>0</v>
      </c>
      <c r="I20" s="65"/>
      <c r="J20" s="12"/>
    </row>
    <row r="21" spans="1:10" ht="11.25">
      <c r="A21" s="168" t="s">
        <v>96</v>
      </c>
      <c r="B21" s="126">
        <v>230.5</v>
      </c>
      <c r="C21" s="65">
        <v>83.175</v>
      </c>
      <c r="D21" s="65" t="s">
        <v>0</v>
      </c>
      <c r="E21" s="65">
        <v>19.575</v>
      </c>
      <c r="F21" s="67" t="s">
        <v>0</v>
      </c>
      <c r="G21" s="66">
        <v>-19.6</v>
      </c>
      <c r="H21" s="64" t="s">
        <v>0</v>
      </c>
      <c r="I21" s="65"/>
      <c r="J21" s="12"/>
    </row>
    <row r="22" spans="1:10" ht="11.25">
      <c r="A22" s="168" t="s">
        <v>97</v>
      </c>
      <c r="B22" s="65">
        <v>243.3125</v>
      </c>
      <c r="C22" s="65" t="s">
        <v>0</v>
      </c>
      <c r="D22" s="65" t="s">
        <v>0</v>
      </c>
      <c r="E22" s="65" t="s">
        <v>0</v>
      </c>
      <c r="F22" s="67" t="s">
        <v>0</v>
      </c>
      <c r="G22" s="66" t="s">
        <v>0</v>
      </c>
      <c r="H22" s="64" t="s">
        <v>0</v>
      </c>
      <c r="I22" s="65"/>
      <c r="J22" s="12"/>
    </row>
    <row r="23" spans="1:10" ht="22.5">
      <c r="A23" s="169" t="s">
        <v>99</v>
      </c>
      <c r="B23" s="68">
        <v>1088.7096</v>
      </c>
      <c r="C23" s="68">
        <v>711.1765</v>
      </c>
      <c r="D23" s="68">
        <v>120.2437</v>
      </c>
      <c r="E23" s="70" t="s">
        <v>0</v>
      </c>
      <c r="F23" s="70" t="s">
        <v>0</v>
      </c>
      <c r="G23" s="69" t="s">
        <v>0</v>
      </c>
      <c r="H23" s="64">
        <v>-120.2437</v>
      </c>
      <c r="I23" s="70"/>
      <c r="J23" s="12"/>
    </row>
    <row r="24" spans="1:8" ht="12.75">
      <c r="A24" s="168" t="s">
        <v>79</v>
      </c>
      <c r="B24" s="126">
        <v>13.6151</v>
      </c>
      <c r="C24" s="65">
        <v>61.081</v>
      </c>
      <c r="D24" s="65" t="s">
        <v>0</v>
      </c>
      <c r="E24" s="67" t="s">
        <v>0</v>
      </c>
      <c r="F24" s="67" t="s">
        <v>0</v>
      </c>
      <c r="G24" s="66" t="s">
        <v>0</v>
      </c>
      <c r="H24" s="64" t="s">
        <v>0</v>
      </c>
    </row>
    <row r="25" spans="1:8" ht="12.75">
      <c r="A25" s="168" t="s">
        <v>80</v>
      </c>
      <c r="B25" s="126">
        <v>159.374</v>
      </c>
      <c r="C25" s="65">
        <v>75</v>
      </c>
      <c r="D25" s="65" t="s">
        <v>0</v>
      </c>
      <c r="E25" s="67" t="s">
        <v>0</v>
      </c>
      <c r="F25" s="67" t="s">
        <v>0</v>
      </c>
      <c r="G25" s="66" t="s">
        <v>0</v>
      </c>
      <c r="H25" s="64" t="s">
        <v>0</v>
      </c>
    </row>
    <row r="26" spans="1:8" ht="12.75">
      <c r="A26" s="168" t="s">
        <v>92</v>
      </c>
      <c r="B26" s="126">
        <v>100.1297</v>
      </c>
      <c r="C26" s="65">
        <v>43.5829</v>
      </c>
      <c r="D26" s="65" t="s">
        <v>0</v>
      </c>
      <c r="E26" s="67" t="s">
        <v>0</v>
      </c>
      <c r="F26" s="67" t="s">
        <v>0</v>
      </c>
      <c r="G26" s="66" t="s">
        <v>0</v>
      </c>
      <c r="H26" s="64" t="s">
        <v>0</v>
      </c>
    </row>
    <row r="27" spans="1:8" ht="12.75">
      <c r="A27" s="168" t="s">
        <v>93</v>
      </c>
      <c r="B27" s="126">
        <v>287.7453</v>
      </c>
      <c r="C27" s="65">
        <v>291.9773</v>
      </c>
      <c r="D27" s="65">
        <v>92.0777</v>
      </c>
      <c r="E27" s="67" t="s">
        <v>0</v>
      </c>
      <c r="F27" s="67" t="s">
        <v>0</v>
      </c>
      <c r="G27" s="66" t="s">
        <v>0</v>
      </c>
      <c r="H27" s="64">
        <v>-92.0777</v>
      </c>
    </row>
    <row r="28" spans="1:8" ht="12.75">
      <c r="A28" s="168" t="s">
        <v>94</v>
      </c>
      <c r="B28" s="127">
        <v>10.792399999999999</v>
      </c>
      <c r="C28" s="67" t="s">
        <v>0</v>
      </c>
      <c r="D28" s="65" t="s">
        <v>0</v>
      </c>
      <c r="E28" s="67" t="s">
        <v>0</v>
      </c>
      <c r="F28" s="67" t="s">
        <v>0</v>
      </c>
      <c r="G28" s="66" t="s">
        <v>0</v>
      </c>
      <c r="H28" s="64" t="s">
        <v>0</v>
      </c>
    </row>
    <row r="29" spans="1:8" ht="12.75">
      <c r="A29" s="168" t="s">
        <v>95</v>
      </c>
      <c r="B29" s="127">
        <v>84.7441</v>
      </c>
      <c r="C29" s="67" t="s">
        <v>0</v>
      </c>
      <c r="D29" s="65" t="s">
        <v>0</v>
      </c>
      <c r="E29" s="67" t="s">
        <v>0</v>
      </c>
      <c r="F29" s="67" t="s">
        <v>0</v>
      </c>
      <c r="G29" s="66" t="s">
        <v>0</v>
      </c>
      <c r="H29" s="64" t="s">
        <v>0</v>
      </c>
    </row>
    <row r="30" spans="1:8" ht="12.75">
      <c r="A30" s="168" t="s">
        <v>96</v>
      </c>
      <c r="B30" s="126">
        <v>346.4658</v>
      </c>
      <c r="C30" s="65">
        <v>239.53529999999998</v>
      </c>
      <c r="D30" s="65">
        <v>28.166</v>
      </c>
      <c r="E30" s="67" t="s">
        <v>0</v>
      </c>
      <c r="F30" s="67" t="s">
        <v>0</v>
      </c>
      <c r="G30" s="66" t="s">
        <v>0</v>
      </c>
      <c r="H30" s="64">
        <v>-28.166</v>
      </c>
    </row>
    <row r="31" spans="1:8" ht="12.75">
      <c r="A31" s="168" t="s">
        <v>97</v>
      </c>
      <c r="B31" s="126">
        <v>85.8432</v>
      </c>
      <c r="C31" s="67" t="s">
        <v>0</v>
      </c>
      <c r="D31" s="65" t="s">
        <v>0</v>
      </c>
      <c r="E31" s="67" t="s">
        <v>0</v>
      </c>
      <c r="F31" s="67" t="s">
        <v>0</v>
      </c>
      <c r="G31" s="66" t="s">
        <v>0</v>
      </c>
      <c r="H31" s="64" t="s">
        <v>0</v>
      </c>
    </row>
    <row r="33" spans="1:9" ht="12.75">
      <c r="A33" s="145" t="s">
        <v>100</v>
      </c>
      <c r="G33" s="12"/>
      <c r="I33" s="2"/>
    </row>
    <row r="34" spans="1:9" ht="11.25">
      <c r="A34" s="152" t="s">
        <v>2</v>
      </c>
      <c r="G34" s="12"/>
      <c r="I34" s="2"/>
    </row>
    <row r="35" spans="1:9" ht="45">
      <c r="A35" s="58"/>
      <c r="B35" s="55">
        <v>39814</v>
      </c>
      <c r="C35" s="55">
        <v>39845</v>
      </c>
      <c r="D35" s="55">
        <v>40179</v>
      </c>
      <c r="E35" s="55">
        <v>40210</v>
      </c>
      <c r="F35" s="148" t="s">
        <v>21</v>
      </c>
      <c r="G35" s="149" t="s">
        <v>22</v>
      </c>
      <c r="I35" s="2"/>
    </row>
    <row r="36" spans="1:11" ht="11.25">
      <c r="A36" s="170" t="s">
        <v>101</v>
      </c>
      <c r="B36" s="17">
        <v>28102.058</v>
      </c>
      <c r="C36" s="17">
        <v>29020.853</v>
      </c>
      <c r="D36" s="17">
        <v>39604.433</v>
      </c>
      <c r="E36" s="17">
        <v>42733.411</v>
      </c>
      <c r="F36" s="16">
        <f>E36/D36-1</f>
        <v>0.07900575170461344</v>
      </c>
      <c r="G36" s="137">
        <f>E36/D36-1</f>
        <v>0.07900575170461344</v>
      </c>
      <c r="H36" s="61"/>
      <c r="I36" s="17"/>
      <c r="J36" s="90"/>
      <c r="K36" s="90"/>
    </row>
    <row r="37" spans="1:11" ht="11.25">
      <c r="A37" s="171" t="s">
        <v>102</v>
      </c>
      <c r="B37" s="34">
        <v>12477.444</v>
      </c>
      <c r="C37" s="34">
        <v>10758.895</v>
      </c>
      <c r="D37" s="34">
        <v>15452.031</v>
      </c>
      <c r="E37" s="34">
        <v>14628.512</v>
      </c>
      <c r="F37" s="15">
        <f aca="true" t="shared" si="0" ref="F37:F50">E37/D37-1</f>
        <v>-0.05329519465758259</v>
      </c>
      <c r="G37" s="138">
        <f aca="true" t="shared" si="1" ref="G37:G50">E37/D37-1</f>
        <v>-0.05329519465758259</v>
      </c>
      <c r="H37" s="61"/>
      <c r="I37" s="17"/>
      <c r="J37" s="90"/>
      <c r="K37" s="90"/>
    </row>
    <row r="38" spans="1:11" ht="11.25">
      <c r="A38" s="171" t="s">
        <v>103</v>
      </c>
      <c r="B38" s="34">
        <v>6204.997</v>
      </c>
      <c r="C38" s="34">
        <v>6557.668</v>
      </c>
      <c r="D38" s="34">
        <v>8840.806</v>
      </c>
      <c r="E38" s="34">
        <v>9075.14</v>
      </c>
      <c r="F38" s="15">
        <f t="shared" si="0"/>
        <v>0.02650595432135927</v>
      </c>
      <c r="G38" s="138">
        <f t="shared" si="1"/>
        <v>0.02650595432135927</v>
      </c>
      <c r="H38" s="61"/>
      <c r="I38" s="17"/>
      <c r="J38" s="90"/>
      <c r="K38" s="90"/>
    </row>
    <row r="39" spans="1:11" ht="22.5">
      <c r="A39" s="171" t="s">
        <v>104</v>
      </c>
      <c r="B39" s="34">
        <v>2765.199</v>
      </c>
      <c r="C39" s="34">
        <v>4673.877</v>
      </c>
      <c r="D39" s="34">
        <v>5053.273</v>
      </c>
      <c r="E39" s="34">
        <v>7332.137</v>
      </c>
      <c r="F39" s="15">
        <f t="shared" si="0"/>
        <v>0.4509679172290908</v>
      </c>
      <c r="G39" s="138">
        <f t="shared" si="1"/>
        <v>0.4509679172290908</v>
      </c>
      <c r="H39" s="61"/>
      <c r="I39" s="17"/>
      <c r="J39" s="90"/>
      <c r="K39" s="90"/>
    </row>
    <row r="40" spans="1:11" ht="11.25">
      <c r="A40" s="171" t="s">
        <v>105</v>
      </c>
      <c r="B40" s="34">
        <v>6654.412</v>
      </c>
      <c r="C40" s="34">
        <v>7030.414</v>
      </c>
      <c r="D40" s="34">
        <v>10258.323</v>
      </c>
      <c r="E40" s="34">
        <v>11697.622</v>
      </c>
      <c r="F40" s="15">
        <f t="shared" si="0"/>
        <v>0.14030548657904407</v>
      </c>
      <c r="G40" s="138">
        <f t="shared" si="1"/>
        <v>0.14030548657904407</v>
      </c>
      <c r="H40" s="61"/>
      <c r="I40" s="17"/>
      <c r="J40" s="90"/>
      <c r="K40" s="90"/>
    </row>
    <row r="41" spans="1:11" ht="11.25">
      <c r="A41" s="172" t="s">
        <v>106</v>
      </c>
      <c r="B41" s="40">
        <v>11130.027</v>
      </c>
      <c r="C41" s="17">
        <v>11427.681</v>
      </c>
      <c r="D41" s="17">
        <v>14831.814</v>
      </c>
      <c r="E41" s="17">
        <v>16544.758</v>
      </c>
      <c r="F41" s="16">
        <f t="shared" si="0"/>
        <v>0.11549120019978676</v>
      </c>
      <c r="G41" s="137">
        <f t="shared" si="1"/>
        <v>0.11549120019978676</v>
      </c>
      <c r="I41" s="17"/>
      <c r="J41" s="90"/>
      <c r="K41" s="90"/>
    </row>
    <row r="42" spans="1:11" ht="11.25">
      <c r="A42" s="171" t="s">
        <v>102</v>
      </c>
      <c r="B42" s="34">
        <v>5629.685</v>
      </c>
      <c r="C42" s="34">
        <v>4320.856</v>
      </c>
      <c r="D42" s="34">
        <v>5976.705</v>
      </c>
      <c r="E42" s="34">
        <v>5581.233</v>
      </c>
      <c r="F42" s="15">
        <f t="shared" si="0"/>
        <v>-0.06616890075718973</v>
      </c>
      <c r="G42" s="138">
        <f t="shared" si="1"/>
        <v>-0.06616890075718973</v>
      </c>
      <c r="H42" s="61"/>
      <c r="I42" s="17"/>
      <c r="J42" s="90"/>
      <c r="K42" s="90"/>
    </row>
    <row r="43" spans="1:11" ht="11.25">
      <c r="A43" s="171" t="s">
        <v>103</v>
      </c>
      <c r="B43" s="34">
        <v>3074.879</v>
      </c>
      <c r="C43" s="34">
        <v>3141.426</v>
      </c>
      <c r="D43" s="34">
        <v>4060.273</v>
      </c>
      <c r="E43" s="34">
        <v>4139.664</v>
      </c>
      <c r="F43" s="15">
        <f t="shared" si="0"/>
        <v>0.01955311871886445</v>
      </c>
      <c r="G43" s="138">
        <f t="shared" si="1"/>
        <v>0.01955311871886445</v>
      </c>
      <c r="H43" s="61"/>
      <c r="I43" s="17"/>
      <c r="J43" s="90"/>
      <c r="K43" s="90"/>
    </row>
    <row r="44" spans="1:11" ht="22.5">
      <c r="A44" s="171" t="s">
        <v>104</v>
      </c>
      <c r="B44" s="34">
        <v>2291.029</v>
      </c>
      <c r="C44" s="34">
        <v>3661.142</v>
      </c>
      <c r="D44" s="34">
        <v>4084.25</v>
      </c>
      <c r="E44" s="34">
        <v>6044.014</v>
      </c>
      <c r="F44" s="15">
        <f t="shared" si="0"/>
        <v>0.4798344861357655</v>
      </c>
      <c r="G44" s="138">
        <f t="shared" si="1"/>
        <v>0.4798344861357655</v>
      </c>
      <c r="H44" s="61"/>
      <c r="I44" s="17"/>
      <c r="J44" s="90"/>
      <c r="K44" s="90"/>
    </row>
    <row r="45" spans="1:11" ht="11.25">
      <c r="A45" s="171" t="s">
        <v>105</v>
      </c>
      <c r="B45" s="34">
        <v>134.433</v>
      </c>
      <c r="C45" s="34">
        <v>304.259</v>
      </c>
      <c r="D45" s="34">
        <v>710.586</v>
      </c>
      <c r="E45" s="34">
        <v>779.847</v>
      </c>
      <c r="F45" s="15">
        <f t="shared" si="0"/>
        <v>0.09747025694286116</v>
      </c>
      <c r="G45" s="138">
        <f t="shared" si="1"/>
        <v>0.09747025694286116</v>
      </c>
      <c r="H45" s="61"/>
      <c r="I45" s="17"/>
      <c r="J45" s="90"/>
      <c r="K45" s="90"/>
    </row>
    <row r="46" spans="1:11" ht="11.25">
      <c r="A46" s="172" t="s">
        <v>107</v>
      </c>
      <c r="B46" s="40">
        <f>+B36-B41</f>
        <v>16972.031000000003</v>
      </c>
      <c r="C46" s="40">
        <f>C36-C41</f>
        <v>17593.172</v>
      </c>
      <c r="D46" s="40">
        <v>24772.619</v>
      </c>
      <c r="E46" s="40">
        <f>E36-E41</f>
        <v>26188.653</v>
      </c>
      <c r="F46" s="16">
        <f t="shared" si="0"/>
        <v>0.05716125533598193</v>
      </c>
      <c r="G46" s="137">
        <f t="shared" si="1"/>
        <v>0.05716125533598193</v>
      </c>
      <c r="H46" s="40"/>
      <c r="I46" s="17"/>
      <c r="J46" s="90"/>
      <c r="K46" s="90"/>
    </row>
    <row r="47" spans="1:11" ht="11.25">
      <c r="A47" s="171" t="s">
        <v>102</v>
      </c>
      <c r="B47" s="34">
        <f>+B37-B42</f>
        <v>6847.758999999999</v>
      </c>
      <c r="C47" s="34">
        <f>C37-C42</f>
        <v>6438.039000000001</v>
      </c>
      <c r="D47" s="34">
        <v>9475.326000000001</v>
      </c>
      <c r="E47" s="34">
        <f>E37-E42</f>
        <v>9047.279</v>
      </c>
      <c r="F47" s="15">
        <f t="shared" si="0"/>
        <v>-0.04517491007697261</v>
      </c>
      <c r="G47" s="138">
        <f t="shared" si="1"/>
        <v>-0.04517491007697261</v>
      </c>
      <c r="H47" s="34"/>
      <c r="I47" s="17"/>
      <c r="J47" s="90"/>
      <c r="K47" s="90"/>
    </row>
    <row r="48" spans="1:11" ht="11.25">
      <c r="A48" s="171" t="s">
        <v>103</v>
      </c>
      <c r="B48" s="34">
        <f>+B38-B43</f>
        <v>3130.1180000000004</v>
      </c>
      <c r="C48" s="34">
        <f>C38-C43</f>
        <v>3416.2419999999997</v>
      </c>
      <c r="D48" s="34">
        <v>4780.533</v>
      </c>
      <c r="E48" s="34">
        <f>E38-E43</f>
        <v>4935.476</v>
      </c>
      <c r="F48" s="15">
        <f t="shared" si="0"/>
        <v>0.03241123949986324</v>
      </c>
      <c r="G48" s="138">
        <f t="shared" si="1"/>
        <v>0.03241123949986324</v>
      </c>
      <c r="H48" s="34"/>
      <c r="I48" s="17"/>
      <c r="J48" s="90"/>
      <c r="K48" s="90"/>
    </row>
    <row r="49" spans="1:11" ht="22.5">
      <c r="A49" s="171" t="s">
        <v>104</v>
      </c>
      <c r="B49" s="34">
        <f>+B39-B44</f>
        <v>474.1700000000001</v>
      </c>
      <c r="C49" s="34">
        <f>C39-C44</f>
        <v>1012.7350000000006</v>
      </c>
      <c r="D49" s="34">
        <v>969.0230000000001</v>
      </c>
      <c r="E49" s="34">
        <f>E39-E44</f>
        <v>1288.1229999999996</v>
      </c>
      <c r="F49" s="15">
        <f t="shared" si="0"/>
        <v>0.3293007493114193</v>
      </c>
      <c r="G49" s="138">
        <f t="shared" si="1"/>
        <v>0.3293007493114193</v>
      </c>
      <c r="H49" s="34"/>
      <c r="I49" s="17"/>
      <c r="J49" s="90"/>
      <c r="K49" s="90"/>
    </row>
    <row r="50" spans="1:11" ht="11.25">
      <c r="A50" s="171" t="s">
        <v>105</v>
      </c>
      <c r="B50" s="34">
        <f>+B40-B45</f>
        <v>6519.979</v>
      </c>
      <c r="C50" s="34">
        <f>C40-C45</f>
        <v>6726.155</v>
      </c>
      <c r="D50" s="34">
        <v>9547.737000000001</v>
      </c>
      <c r="E50" s="34">
        <f>E40-E45</f>
        <v>10917.775</v>
      </c>
      <c r="F50" s="15">
        <f t="shared" si="0"/>
        <v>0.1434934791354221</v>
      </c>
      <c r="G50" s="138">
        <f t="shared" si="1"/>
        <v>0.1434934791354221</v>
      </c>
      <c r="H50" s="34"/>
      <c r="I50" s="17"/>
      <c r="J50" s="90"/>
      <c r="K50" s="90"/>
    </row>
    <row r="51" spans="1:12" ht="11.25">
      <c r="A51" s="104"/>
      <c r="B51" s="94" t="e">
        <f>+(#REF!+#REF!+#REF!+#REF!+#REF!)=(#REF!+#REF!+#REF!+#REF!+#REF!+#REF!+#REF!+#REF!+#REF!+#REF!)</f>
        <v>#REF!</v>
      </c>
      <c r="C51" s="94" t="e">
        <f>+(#REF!+#REF!+#REF!+#REF!+#REF!)=(#REF!+#REF!+#REF!+#REF!+#REF!+#REF!+#REF!+#REF!+#REF!+#REF!)</f>
        <v>#REF!</v>
      </c>
      <c r="D51" s="94" t="e">
        <f>+(#REF!+#REF!+#REF!+#REF!+#REF!)=(#REF!+#REF!+#REF!+#REF!+#REF!+#REF!+#REF!+#REF!+#REF!+#REF!)</f>
        <v>#REF!</v>
      </c>
      <c r="E51" s="94" t="b">
        <f>+(B36+B37+B38+B39+B40)=(B41+B42+B43+B44+B45+B46+B47+B48+B49+B50)</f>
        <v>1</v>
      </c>
      <c r="F51" s="94" t="e">
        <f>+(#REF!+#REF!+#REF!+#REF!+#REF!)=(#REF!+#REF!+#REF!+#REF!+#REF!+#REF!+#REF!+#REF!+#REF!+#REF!)</f>
        <v>#REF!</v>
      </c>
      <c r="G51" s="94" t="b">
        <f>+(D36+D37+D38+D39+D40)=(D41+D42+D43+D44+D45+D46+D47+D48+D49+D50)</f>
        <v>1</v>
      </c>
      <c r="H51" s="104"/>
      <c r="I51" s="2"/>
      <c r="J51" s="93"/>
      <c r="L51" s="90"/>
    </row>
    <row r="52" spans="1:9" ht="12.75">
      <c r="A52" s="145" t="s">
        <v>108</v>
      </c>
      <c r="B52" s="1"/>
      <c r="C52" s="14"/>
      <c r="D52" s="14"/>
      <c r="E52" s="14"/>
      <c r="F52" s="14"/>
      <c r="G52" s="14"/>
      <c r="I52" s="2"/>
    </row>
    <row r="53" spans="1:9" ht="11.25">
      <c r="A53" s="152" t="s">
        <v>27</v>
      </c>
      <c r="B53" s="13"/>
      <c r="C53" s="13"/>
      <c r="D53" s="13"/>
      <c r="E53" s="13"/>
      <c r="F53" s="13"/>
      <c r="I53" s="2"/>
    </row>
    <row r="54" spans="1:16" s="5" customFormat="1" ht="31.5">
      <c r="A54" s="58"/>
      <c r="B54" s="55">
        <v>39814</v>
      </c>
      <c r="C54" s="55">
        <v>39845</v>
      </c>
      <c r="D54" s="55">
        <v>40179</v>
      </c>
      <c r="E54" s="55">
        <v>40210</v>
      </c>
      <c r="F54" s="57" t="s">
        <v>1</v>
      </c>
      <c r="G54" s="136" t="s">
        <v>4</v>
      </c>
      <c r="H54" s="62"/>
      <c r="I54" s="62"/>
      <c r="J54" s="62"/>
      <c r="K54" s="62"/>
      <c r="L54" s="62"/>
      <c r="M54" s="62"/>
      <c r="N54" s="62"/>
      <c r="O54" s="62"/>
      <c r="P54" s="62"/>
    </row>
    <row r="55" spans="1:16" ht="11.25">
      <c r="A55" s="170" t="s">
        <v>109</v>
      </c>
      <c r="B55" s="17">
        <v>25607.80638727</v>
      </c>
      <c r="C55" s="17">
        <v>25153.916</v>
      </c>
      <c r="D55" s="17">
        <v>25214.25</v>
      </c>
      <c r="E55" s="17">
        <v>24907.169</v>
      </c>
      <c r="F55" s="16">
        <f aca="true" t="shared" si="2" ref="F55:F66">E55/D55-1</f>
        <v>-0.012178867108876834</v>
      </c>
      <c r="G55" s="137">
        <f aca="true" t="shared" si="3" ref="G55:G66">+E55/D55-1</f>
        <v>-0.012178867108876834</v>
      </c>
      <c r="H55" s="9"/>
      <c r="I55" s="130"/>
      <c r="J55" s="91"/>
      <c r="K55" s="91"/>
      <c r="L55" s="9"/>
      <c r="M55" s="9"/>
      <c r="N55" s="9"/>
      <c r="O55" s="9"/>
      <c r="P55" s="9"/>
    </row>
    <row r="56" spans="1:16" ht="11.25">
      <c r="A56" s="171" t="s">
        <v>110</v>
      </c>
      <c r="B56" s="34">
        <v>18978.9893126</v>
      </c>
      <c r="C56" s="34">
        <v>16590.014</v>
      </c>
      <c r="D56" s="34">
        <v>16221.885</v>
      </c>
      <c r="E56" s="34">
        <v>16099.67</v>
      </c>
      <c r="F56" s="15">
        <f t="shared" si="2"/>
        <v>-0.0075339579833046955</v>
      </c>
      <c r="G56" s="138">
        <f t="shared" si="3"/>
        <v>-0.0075339579833046955</v>
      </c>
      <c r="H56" s="9"/>
      <c r="I56" s="130"/>
      <c r="J56" s="91"/>
      <c r="K56" s="91"/>
      <c r="L56" s="9"/>
      <c r="M56" s="9"/>
      <c r="N56" s="9"/>
      <c r="O56" s="9"/>
      <c r="P56" s="9"/>
    </row>
    <row r="57" spans="1:16" ht="11.25">
      <c r="A57" s="171" t="s">
        <v>111</v>
      </c>
      <c r="B57" s="34">
        <v>6126.426426860001</v>
      </c>
      <c r="C57" s="34">
        <v>8211.484</v>
      </c>
      <c r="D57" s="34">
        <v>8558.291</v>
      </c>
      <c r="E57" s="34">
        <v>8377.225</v>
      </c>
      <c r="F57" s="15">
        <f t="shared" si="2"/>
        <v>-0.021156794037501037</v>
      </c>
      <c r="G57" s="138">
        <f t="shared" si="3"/>
        <v>-0.021156794037501037</v>
      </c>
      <c r="H57" s="9"/>
      <c r="I57" s="130"/>
      <c r="J57" s="91"/>
      <c r="K57" s="91"/>
      <c r="L57" s="9"/>
      <c r="M57" s="9"/>
      <c r="N57" s="9"/>
      <c r="O57" s="9"/>
      <c r="P57" s="9"/>
    </row>
    <row r="58" spans="1:16" ht="11.25">
      <c r="A58" s="171" t="s">
        <v>112</v>
      </c>
      <c r="B58" s="34">
        <v>502.39064781</v>
      </c>
      <c r="C58" s="34">
        <v>352.422</v>
      </c>
      <c r="D58" s="34">
        <v>434.074</v>
      </c>
      <c r="E58" s="34">
        <v>430.276</v>
      </c>
      <c r="F58" s="15">
        <f t="shared" si="2"/>
        <v>-0.008749660196187725</v>
      </c>
      <c r="G58" s="138">
        <f t="shared" si="3"/>
        <v>-0.008749660196187725</v>
      </c>
      <c r="H58" s="9"/>
      <c r="I58" s="130"/>
      <c r="J58" s="91"/>
      <c r="K58" s="91"/>
      <c r="L58" s="9"/>
      <c r="M58" s="9"/>
      <c r="N58" s="9"/>
      <c r="O58" s="9"/>
      <c r="P58" s="9"/>
    </row>
    <row r="59" spans="1:16" ht="11.25">
      <c r="A59" s="172" t="s">
        <v>106</v>
      </c>
      <c r="B59" s="17">
        <v>9023.810503280001</v>
      </c>
      <c r="C59" s="17">
        <v>8836.513</v>
      </c>
      <c r="D59" s="17">
        <v>9544.814</v>
      </c>
      <c r="E59" s="17">
        <v>9557.976</v>
      </c>
      <c r="F59" s="16">
        <f t="shared" si="2"/>
        <v>0.0013789687258443095</v>
      </c>
      <c r="G59" s="137">
        <f t="shared" si="3"/>
        <v>0.0013789687258443095</v>
      </c>
      <c r="H59" s="9"/>
      <c r="I59" s="130"/>
      <c r="J59" s="91"/>
      <c r="K59" s="91"/>
      <c r="L59" s="9"/>
      <c r="M59" s="9"/>
      <c r="N59" s="9"/>
      <c r="O59" s="9"/>
      <c r="P59" s="9"/>
    </row>
    <row r="60" spans="1:16" ht="11.25">
      <c r="A60" s="171" t="s">
        <v>110</v>
      </c>
      <c r="B60" s="34">
        <v>6795.23149299</v>
      </c>
      <c r="C60" s="34">
        <v>5912.433</v>
      </c>
      <c r="D60" s="34">
        <v>6153.597</v>
      </c>
      <c r="E60" s="34">
        <v>6188.703</v>
      </c>
      <c r="F60" s="15">
        <f t="shared" si="2"/>
        <v>0.005704955979405346</v>
      </c>
      <c r="G60" s="138">
        <f t="shared" si="3"/>
        <v>0.005704955979405346</v>
      </c>
      <c r="H60" s="9"/>
      <c r="I60" s="130"/>
      <c r="J60" s="91"/>
      <c r="K60" s="91"/>
      <c r="L60" s="9"/>
      <c r="M60" s="9"/>
      <c r="N60" s="9"/>
      <c r="O60" s="9"/>
      <c r="P60" s="9"/>
    </row>
    <row r="61" spans="1:16" ht="11.25">
      <c r="A61" s="171" t="s">
        <v>111</v>
      </c>
      <c r="B61" s="34">
        <v>2180.771454310001</v>
      </c>
      <c r="C61" s="34">
        <v>2898.306</v>
      </c>
      <c r="D61" s="34">
        <v>3389.135</v>
      </c>
      <c r="E61" s="34">
        <v>3366.772</v>
      </c>
      <c r="F61" s="15">
        <f t="shared" si="2"/>
        <v>-0.006598438834688025</v>
      </c>
      <c r="G61" s="138">
        <f t="shared" si="3"/>
        <v>-0.006598438834688025</v>
      </c>
      <c r="H61" s="9"/>
      <c r="I61" s="130"/>
      <c r="J61" s="91"/>
      <c r="K61" s="91"/>
      <c r="L61" s="9"/>
      <c r="M61" s="9"/>
      <c r="N61" s="9"/>
      <c r="O61" s="9"/>
      <c r="P61" s="9"/>
    </row>
    <row r="62" spans="1:16" ht="11.25">
      <c r="A62" s="171" t="s">
        <v>112</v>
      </c>
      <c r="B62" s="34">
        <v>47.807555980000004</v>
      </c>
      <c r="C62" s="34">
        <v>25.775</v>
      </c>
      <c r="D62" s="34">
        <v>2.086</v>
      </c>
      <c r="E62" s="34">
        <v>2.503</v>
      </c>
      <c r="F62" s="15">
        <f t="shared" si="2"/>
        <v>0.1999041227229148</v>
      </c>
      <c r="G62" s="138">
        <f t="shared" si="3"/>
        <v>0.1999041227229148</v>
      </c>
      <c r="H62" s="9"/>
      <c r="I62" s="130"/>
      <c r="J62" s="91"/>
      <c r="K62" s="91"/>
      <c r="L62" s="9"/>
      <c r="M62" s="9"/>
      <c r="N62" s="9"/>
      <c r="O62" s="9"/>
      <c r="P62" s="9"/>
    </row>
    <row r="63" spans="1:16" ht="11.25">
      <c r="A63" s="172" t="s">
        <v>107</v>
      </c>
      <c r="B63" s="17">
        <f>+B55-B59</f>
        <v>16583.99588399</v>
      </c>
      <c r="C63" s="17">
        <f>C55-C59</f>
        <v>16317.403</v>
      </c>
      <c r="D63" s="17">
        <v>15669.436</v>
      </c>
      <c r="E63" s="17">
        <f>E55-E59</f>
        <v>15349.193000000001</v>
      </c>
      <c r="F63" s="16">
        <f t="shared" si="2"/>
        <v>-0.020437429911325355</v>
      </c>
      <c r="G63" s="137">
        <f t="shared" si="3"/>
        <v>-0.020437429911325355</v>
      </c>
      <c r="H63" s="9"/>
      <c r="I63" s="130"/>
      <c r="J63" s="91"/>
      <c r="K63" s="91"/>
      <c r="L63" s="9"/>
      <c r="M63" s="9"/>
      <c r="N63" s="9"/>
      <c r="O63" s="9"/>
      <c r="P63" s="9"/>
    </row>
    <row r="64" spans="1:16" ht="11.25">
      <c r="A64" s="171" t="s">
        <v>110</v>
      </c>
      <c r="B64" s="34">
        <f>+B56-B60</f>
        <v>12183.757819609998</v>
      </c>
      <c r="C64" s="34">
        <f>C56-C60</f>
        <v>10677.580999999998</v>
      </c>
      <c r="D64" s="34">
        <v>10068.288</v>
      </c>
      <c r="E64" s="34">
        <f>E56-E60</f>
        <v>9910.967</v>
      </c>
      <c r="F64" s="15">
        <f t="shared" si="2"/>
        <v>-0.015625397287006515</v>
      </c>
      <c r="G64" s="138">
        <f t="shared" si="3"/>
        <v>-0.015625397287006515</v>
      </c>
      <c r="H64" s="9"/>
      <c r="I64" s="130"/>
      <c r="J64" s="91"/>
      <c r="K64" s="91"/>
      <c r="L64" s="9"/>
      <c r="M64" s="9"/>
      <c r="N64" s="9"/>
      <c r="O64" s="9"/>
      <c r="P64" s="9"/>
    </row>
    <row r="65" spans="1:16" ht="11.25">
      <c r="A65" s="171" t="s">
        <v>111</v>
      </c>
      <c r="B65" s="34">
        <f>+B57-B61</f>
        <v>3945.65497255</v>
      </c>
      <c r="C65" s="34">
        <f>C57-C61</f>
        <v>5313.178</v>
      </c>
      <c r="D65" s="34">
        <v>5169.155999999999</v>
      </c>
      <c r="E65" s="34">
        <f>E57-E61</f>
        <v>5010.453</v>
      </c>
      <c r="F65" s="15">
        <f t="shared" si="2"/>
        <v>-0.030701917295589243</v>
      </c>
      <c r="G65" s="138">
        <f t="shared" si="3"/>
        <v>-0.030701917295589243</v>
      </c>
      <c r="H65" s="9"/>
      <c r="I65" s="130"/>
      <c r="J65" s="91"/>
      <c r="K65" s="91"/>
      <c r="L65" s="9"/>
      <c r="M65" s="9"/>
      <c r="N65" s="9"/>
      <c r="O65" s="9"/>
      <c r="P65" s="9"/>
    </row>
    <row r="66" spans="1:16" ht="11.25">
      <c r="A66" s="171" t="s">
        <v>112</v>
      </c>
      <c r="B66" s="34">
        <f>+B58-B62</f>
        <v>454.58309183</v>
      </c>
      <c r="C66" s="34">
        <f>C58-C62</f>
        <v>326.64700000000005</v>
      </c>
      <c r="D66" s="34">
        <v>431.988</v>
      </c>
      <c r="E66" s="34">
        <f>E58-E62</f>
        <v>427.773</v>
      </c>
      <c r="F66" s="15">
        <f t="shared" si="2"/>
        <v>-0.009757215478207626</v>
      </c>
      <c r="G66" s="138">
        <f t="shared" si="3"/>
        <v>-0.009757215478207626</v>
      </c>
      <c r="H66" s="9"/>
      <c r="I66" s="130"/>
      <c r="J66" s="91"/>
      <c r="K66" s="91"/>
      <c r="L66" s="9"/>
      <c r="M66" s="9"/>
      <c r="N66" s="9"/>
      <c r="O66" s="9"/>
      <c r="P66" s="9"/>
    </row>
    <row r="67" spans="2:18" ht="12.75">
      <c r="B67" s="95" t="e">
        <f>+(#REF!+#REF!+#REF!+#REF!)=(#REF!+#REF!+#REF!+#REF!+#REF!+#REF!+#REF!+#REF!)</f>
        <v>#REF!</v>
      </c>
      <c r="C67" s="95" t="e">
        <f>+(#REF!+#REF!+#REF!+#REF!)=(#REF!+#REF!+#REF!+#REF!+#REF!+#REF!+#REF!+#REF!)</f>
        <v>#REF!</v>
      </c>
      <c r="D67" s="95" t="e">
        <f>+(#REF!+#REF!+#REF!+#REF!)=(#REF!+#REF!+#REF!+#REF!+#REF!+#REF!+#REF!+#REF!)</f>
        <v>#REF!</v>
      </c>
      <c r="E67" s="104" t="b">
        <f>+(B55+B56+B57+B58)=(B59+B60+B61+B62+B63+B64+B65+B66)</f>
        <v>1</v>
      </c>
      <c r="F67" s="95" t="e">
        <f>+(#REF!+#REF!+#REF!+#REF!)=(#REF!+#REF!+#REF!+#REF!+#REF!+#REF!+#REF!+#REF!)</f>
        <v>#REF!</v>
      </c>
      <c r="G67" s="95" t="b">
        <f>+(D55+D56+D57+D58)=(D59+D60+D61+D62+D63+D64+D65+D66)</f>
        <v>1</v>
      </c>
      <c r="H67" s="104"/>
      <c r="J67" s="9"/>
      <c r="K67" s="130"/>
      <c r="L67" s="91"/>
      <c r="M67" s="63"/>
      <c r="N67" s="9"/>
      <c r="O67" s="9"/>
      <c r="P67" s="9"/>
      <c r="Q67" s="9"/>
      <c r="R67" s="9"/>
    </row>
    <row r="68" spans="5:8" ht="12.75">
      <c r="E68" s="104"/>
      <c r="F68" s="104"/>
      <c r="G68" s="104"/>
      <c r="H68" s="104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4"/>
    </row>
    <row r="71" spans="2:9" ht="11.25">
      <c r="B71" s="34"/>
      <c r="C71" s="17"/>
      <c r="D71" s="34"/>
      <c r="E71" s="34"/>
      <c r="F71" s="34"/>
      <c r="G71" s="34"/>
      <c r="H71" s="34"/>
      <c r="I71" s="34"/>
    </row>
    <row r="72" spans="2:9" ht="11.25">
      <c r="B72" s="34"/>
      <c r="C72" s="34"/>
      <c r="D72" s="34"/>
      <c r="E72" s="34"/>
      <c r="F72" s="34"/>
      <c r="G72" s="34"/>
      <c r="H72" s="34"/>
      <c r="I72" s="34"/>
    </row>
    <row r="73" spans="2:9" ht="11.25">
      <c r="B73" s="34"/>
      <c r="C73" s="34"/>
      <c r="D73" s="34"/>
      <c r="E73" s="34"/>
      <c r="F73" s="34"/>
      <c r="G73" s="34"/>
      <c r="H73" s="34"/>
      <c r="I73" s="17"/>
    </row>
    <row r="74" spans="2:9" ht="11.25">
      <c r="B74" s="17"/>
      <c r="C74" s="17"/>
      <c r="D74" s="17"/>
      <c r="E74" s="17"/>
      <c r="F74" s="17"/>
      <c r="G74" s="17"/>
      <c r="I74" s="34"/>
    </row>
    <row r="75" spans="2:9" ht="11.25">
      <c r="B75" s="34"/>
      <c r="C75" s="34"/>
      <c r="D75" s="34"/>
      <c r="E75" s="34"/>
      <c r="F75" s="34"/>
      <c r="G75" s="34"/>
      <c r="I75" s="34"/>
    </row>
    <row r="76" spans="2:9" ht="11.25">
      <c r="B76" s="34"/>
      <c r="C76" s="34"/>
      <c r="D76" s="34"/>
      <c r="E76" s="34"/>
      <c r="F76" s="34"/>
      <c r="G76" s="34"/>
      <c r="I76" s="34"/>
    </row>
    <row r="77" spans="2:9" ht="11.25">
      <c r="B77" s="34"/>
      <c r="C77" s="34"/>
      <c r="D77" s="34"/>
      <c r="E77" s="34"/>
      <c r="F77" s="34"/>
      <c r="G77" s="34"/>
      <c r="I77" s="17"/>
    </row>
    <row r="78" spans="2:9" ht="11.25">
      <c r="B78" s="17"/>
      <c r="C78" s="17"/>
      <c r="D78" s="17"/>
      <c r="E78" s="17"/>
      <c r="F78" s="17"/>
      <c r="G78" s="17"/>
      <c r="I78" s="34"/>
    </row>
    <row r="79" spans="2:9" ht="11.25">
      <c r="B79" s="34"/>
      <c r="C79" s="34"/>
      <c r="D79" s="34"/>
      <c r="E79" s="34"/>
      <c r="F79" s="34"/>
      <c r="G79" s="34"/>
      <c r="I79" s="34"/>
    </row>
    <row r="80" spans="2:9" ht="11.25">
      <c r="B80" s="34"/>
      <c r="C80" s="34"/>
      <c r="D80" s="34"/>
      <c r="E80" s="34"/>
      <c r="F80" s="34"/>
      <c r="G80" s="34"/>
      <c r="I80" s="34"/>
    </row>
    <row r="81" spans="2:9" ht="11.25">
      <c r="B81" s="34"/>
      <c r="C81" s="34"/>
      <c r="D81" s="34"/>
      <c r="E81" s="34"/>
      <c r="F81" s="34"/>
      <c r="G81" s="34"/>
      <c r="I81" s="17"/>
    </row>
    <row r="82" spans="2:9" ht="11.25">
      <c r="B82" s="60"/>
      <c r="C82" s="60"/>
      <c r="D82" s="60"/>
      <c r="E82" s="60"/>
      <c r="F82" s="60"/>
      <c r="I82" s="34"/>
    </row>
  </sheetData>
  <printOptions/>
  <pageMargins left="0.75" right="0.25" top="0.74" bottom="0.23" header="0.57" footer="0.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2009-12-10T03:47:14Z</cp:lastPrinted>
  <dcterms:created xsi:type="dcterms:W3CDTF">2008-11-05T07:26:31Z</dcterms:created>
  <dcterms:modified xsi:type="dcterms:W3CDTF">2010-11-17T10:10:10Z</dcterms:modified>
  <cp:category/>
  <cp:version/>
  <cp:contentType/>
  <cp:contentStatus/>
</cp:coreProperties>
</file>